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drawings/drawing3.xml" ContentType="application/vnd.openxmlformats-officedocument.drawing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drawings/drawing4.xml" ContentType="application/vnd.openxmlformats-officedocument.drawing+xml"/>
  <Override PartName="/xl/comments2.xml" ContentType="application/vnd.openxmlformats-officedocument.spreadsheetml.comments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drawings/drawing5.xml" ContentType="application/vnd.openxmlformats-officedocument.drawing+xml"/>
  <Override PartName="/xl/charts/chart9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ruth2\Desktop\"/>
    </mc:Choice>
  </mc:AlternateContent>
  <bookViews>
    <workbookView xWindow="0" yWindow="0" windowWidth="20460" windowHeight="7725" tabRatio="711" activeTab="8"/>
  </bookViews>
  <sheets>
    <sheet name="Intro" sheetId="12" r:id="rId1"/>
    <sheet name="Manual" sheetId="14" r:id="rId2"/>
    <sheet name="Material" sheetId="16" r:id="rId3"/>
    <sheet name="Erstens" sheetId="1" r:id="rId4"/>
    <sheet name="Zweitens" sheetId="3" r:id="rId5"/>
    <sheet name="Drittens" sheetId="7" r:id="rId6"/>
    <sheet name="Viertens" sheetId="18" r:id="rId7"/>
    <sheet name="Printout" sheetId="10" r:id="rId8"/>
    <sheet name="changelog" sheetId="13" r:id="rId9"/>
  </sheets>
  <definedNames>
    <definedName name="_xlnm.Print_Area" localSheetId="3">Erstens!$A$1:$F$13</definedName>
    <definedName name="_xlnm.Print_Area" localSheetId="7">Printout!$E$3:$Q$41</definedName>
    <definedName name="_xlnm.Print_Area" localSheetId="6">Viertens!$M$1:$R$22</definedName>
    <definedName name="filterfaktor">Viertens!$H$3</definedName>
    <definedName name="fuss">Printout!#REF!</definedName>
    <definedName name="yard">Printout!#REF!</definedName>
  </definedNames>
  <calcPr calcId="152511"/>
</workbook>
</file>

<file path=xl/calcChain.xml><?xml version="1.0" encoding="utf-8"?>
<calcChain xmlns="http://schemas.openxmlformats.org/spreadsheetml/2006/main">
  <c r="H37" i="10" l="1"/>
  <c r="H38" i="10"/>
  <c r="H39" i="10"/>
  <c r="H40" i="10"/>
  <c r="E39" i="10"/>
  <c r="E40" i="10"/>
  <c r="O33" i="10"/>
  <c r="O34" i="10"/>
  <c r="O35" i="10"/>
  <c r="O36" i="10"/>
  <c r="O37" i="10"/>
  <c r="O38" i="10"/>
  <c r="O39" i="10"/>
  <c r="O40" i="10"/>
  <c r="L40" i="10"/>
  <c r="L39" i="10"/>
  <c r="L37" i="10"/>
  <c r="L38" i="10"/>
  <c r="E7" i="10"/>
  <c r="F7" i="10"/>
  <c r="E8" i="10"/>
  <c r="F8" i="10"/>
  <c r="E9" i="10"/>
  <c r="F9" i="10"/>
  <c r="E10" i="10"/>
  <c r="F10" i="10"/>
  <c r="E11" i="10"/>
  <c r="F11" i="10"/>
  <c r="E12" i="10"/>
  <c r="E13" i="10"/>
  <c r="E14" i="10"/>
  <c r="E15" i="10"/>
  <c r="E16" i="10"/>
  <c r="E17" i="10"/>
  <c r="E18" i="10"/>
  <c r="E19" i="10"/>
  <c r="E20" i="10"/>
  <c r="E21" i="10"/>
  <c r="E22" i="10"/>
  <c r="E23" i="10"/>
  <c r="E24" i="10"/>
  <c r="E25" i="10"/>
  <c r="E26" i="10"/>
  <c r="E27" i="10"/>
  <c r="E28" i="10"/>
  <c r="E29" i="10"/>
  <c r="E30" i="10"/>
  <c r="E31" i="10"/>
  <c r="E32" i="10"/>
  <c r="E33" i="10"/>
  <c r="E34" i="10"/>
  <c r="E35" i="10"/>
  <c r="E36" i="10"/>
  <c r="E37" i="10"/>
  <c r="E38" i="10"/>
  <c r="C8" i="1"/>
  <c r="O31" i="10" l="1"/>
  <c r="O32" i="10"/>
  <c r="A65" i="18" l="1"/>
  <c r="C7" i="1"/>
  <c r="C9" i="1"/>
  <c r="C10" i="1"/>
  <c r="C11" i="1"/>
  <c r="C12" i="1"/>
  <c r="I93" i="18" s="1"/>
  <c r="C4" i="1"/>
  <c r="C5" i="1"/>
  <c r="C6" i="1"/>
  <c r="A66" i="18"/>
  <c r="A67" i="18"/>
  <c r="A68" i="18"/>
  <c r="A69" i="18"/>
  <c r="A70" i="18"/>
  <c r="A71" i="18"/>
  <c r="A72" i="18"/>
  <c r="A73" i="18"/>
  <c r="A74" i="18"/>
  <c r="A75" i="18"/>
  <c r="A76" i="18"/>
  <c r="A77" i="18"/>
  <c r="A78" i="18"/>
  <c r="A79" i="18"/>
  <c r="A80" i="18"/>
  <c r="A81" i="18"/>
  <c r="A82" i="18"/>
  <c r="A83" i="18"/>
  <c r="A84" i="18"/>
  <c r="A85" i="18"/>
  <c r="A86" i="18"/>
  <c r="A87" i="18"/>
  <c r="A88" i="18"/>
  <c r="A89" i="18"/>
  <c r="A90" i="18"/>
  <c r="A91" i="18"/>
  <c r="A92" i="18"/>
  <c r="A93" i="18"/>
  <c r="A94" i="18"/>
  <c r="A95" i="18"/>
  <c r="A96" i="18"/>
  <c r="A97" i="18"/>
  <c r="A98" i="18"/>
  <c r="A99" i="18"/>
  <c r="A100" i="18"/>
  <c r="A101" i="18"/>
  <c r="A102" i="18"/>
  <c r="A103" i="18"/>
  <c r="A64" i="18"/>
  <c r="A62" i="18"/>
  <c r="A63" i="18"/>
  <c r="A49" i="18"/>
  <c r="A50" i="18"/>
  <c r="A51" i="18"/>
  <c r="A52" i="18"/>
  <c r="A53" i="18"/>
  <c r="A54" i="18"/>
  <c r="A55" i="18"/>
  <c r="A56" i="18"/>
  <c r="A57" i="18"/>
  <c r="A58" i="18"/>
  <c r="A59" i="18"/>
  <c r="A60" i="18"/>
  <c r="A61" i="18"/>
  <c r="A6" i="18"/>
  <c r="A7" i="18"/>
  <c r="A8" i="18"/>
  <c r="A9" i="18"/>
  <c r="A10" i="18"/>
  <c r="A11" i="18"/>
  <c r="A12" i="18"/>
  <c r="A13" i="18"/>
  <c r="A14" i="18"/>
  <c r="A15" i="18"/>
  <c r="A16" i="18"/>
  <c r="A17" i="18"/>
  <c r="A18" i="18"/>
  <c r="A19" i="18"/>
  <c r="A20" i="18"/>
  <c r="A21" i="18"/>
  <c r="A22" i="18"/>
  <c r="A23" i="18"/>
  <c r="A24" i="18"/>
  <c r="A25" i="18"/>
  <c r="A26" i="18"/>
  <c r="A27" i="18"/>
  <c r="A28" i="18"/>
  <c r="A29" i="18"/>
  <c r="A30" i="18"/>
  <c r="A31" i="18"/>
  <c r="A32" i="18"/>
  <c r="A33" i="18"/>
  <c r="A34" i="18"/>
  <c r="A35" i="18"/>
  <c r="A36" i="18"/>
  <c r="A37" i="18"/>
  <c r="A38" i="18"/>
  <c r="A39" i="18"/>
  <c r="A40" i="18"/>
  <c r="A41" i="18"/>
  <c r="A42" i="18"/>
  <c r="A43" i="18"/>
  <c r="A44" i="18"/>
  <c r="A45" i="18"/>
  <c r="A46" i="18"/>
  <c r="A47" i="18"/>
  <c r="A48" i="18"/>
  <c r="A5" i="18"/>
  <c r="I8" i="18"/>
  <c r="I14" i="18"/>
  <c r="I18" i="18"/>
  <c r="I26" i="18"/>
  <c r="I33" i="18"/>
  <c r="I53" i="18"/>
  <c r="I73" i="18"/>
  <c r="O29" i="10"/>
  <c r="O30" i="10"/>
  <c r="K7" i="10"/>
  <c r="K8" i="10"/>
  <c r="K9" i="10"/>
  <c r="K10" i="10"/>
  <c r="B11" i="10"/>
  <c r="B10" i="10"/>
  <c r="J5" i="18"/>
  <c r="L5" i="18" s="1"/>
  <c r="J6" i="18"/>
  <c r="L6" i="18" s="1"/>
  <c r="J7" i="18"/>
  <c r="J9" i="18"/>
  <c r="L9" i="18" s="1"/>
  <c r="J10" i="18"/>
  <c r="L10" i="18" s="1"/>
  <c r="J11" i="18"/>
  <c r="L11" i="18" s="1"/>
  <c r="J12" i="18"/>
  <c r="L12" i="18" s="1"/>
  <c r="J13" i="18"/>
  <c r="L13" i="18" s="1"/>
  <c r="J15" i="18"/>
  <c r="L15" i="18" s="1"/>
  <c r="J16" i="18"/>
  <c r="L16" i="18" s="1"/>
  <c r="J17" i="18"/>
  <c r="L17" i="18" s="1"/>
  <c r="J19" i="18"/>
  <c r="L19" i="18" s="1"/>
  <c r="J20" i="18"/>
  <c r="L20" i="18" s="1"/>
  <c r="J22" i="18"/>
  <c r="L22" i="18" s="1"/>
  <c r="J23" i="18"/>
  <c r="L23" i="18" s="1"/>
  <c r="J24" i="18"/>
  <c r="L24" i="18" s="1"/>
  <c r="J25" i="18"/>
  <c r="L25" i="18" s="1"/>
  <c r="J27" i="18"/>
  <c r="L27" i="18" s="1"/>
  <c r="J28" i="18"/>
  <c r="L28" i="18" s="1"/>
  <c r="J29" i="18"/>
  <c r="L29" i="18" s="1"/>
  <c r="J30" i="18"/>
  <c r="L30" i="18" s="1"/>
  <c r="J31" i="18"/>
  <c r="L31" i="18" s="1"/>
  <c r="J32" i="18"/>
  <c r="L32" i="18" s="1"/>
  <c r="J34" i="18"/>
  <c r="L34" i="18" s="1"/>
  <c r="J35" i="18"/>
  <c r="L35" i="18" s="1"/>
  <c r="J36" i="18"/>
  <c r="L36" i="18" s="1"/>
  <c r="J37" i="18"/>
  <c r="L37" i="18" s="1"/>
  <c r="J38" i="18"/>
  <c r="L38" i="18" s="1"/>
  <c r="J39" i="18"/>
  <c r="L39" i="18" s="1"/>
  <c r="J40" i="18"/>
  <c r="L40" i="18" s="1"/>
  <c r="J41" i="18"/>
  <c r="L41" i="18" s="1"/>
  <c r="J42" i="18"/>
  <c r="L42" i="18" s="1"/>
  <c r="J43" i="18"/>
  <c r="L43" i="18" s="1"/>
  <c r="J44" i="18"/>
  <c r="L44" i="18" s="1"/>
  <c r="J45" i="18"/>
  <c r="L45" i="18" s="1"/>
  <c r="J46" i="18"/>
  <c r="L46" i="18" s="1"/>
  <c r="J47" i="18"/>
  <c r="L47" i="18" s="1"/>
  <c r="J48" i="18"/>
  <c r="L48" i="18" s="1"/>
  <c r="J49" i="18"/>
  <c r="L49" i="18" s="1"/>
  <c r="J50" i="18"/>
  <c r="L50" i="18" s="1"/>
  <c r="J51" i="18"/>
  <c r="L51" i="18" s="1"/>
  <c r="J52" i="18"/>
  <c r="L52" i="18" s="1"/>
  <c r="J54" i="18"/>
  <c r="J55" i="18"/>
  <c r="L55" i="18" s="1"/>
  <c r="J56" i="18"/>
  <c r="L56" i="18" s="1"/>
  <c r="J57" i="18"/>
  <c r="L57" i="18" s="1"/>
  <c r="J58" i="18"/>
  <c r="L58" i="18" s="1"/>
  <c r="J59" i="18"/>
  <c r="L59" i="18" s="1"/>
  <c r="J60" i="18"/>
  <c r="L60" i="18" s="1"/>
  <c r="J61" i="18"/>
  <c r="L61" i="18" s="1"/>
  <c r="J62" i="18"/>
  <c r="L62" i="18" s="1"/>
  <c r="J63" i="18"/>
  <c r="L63" i="18" s="1"/>
  <c r="J64" i="18"/>
  <c r="L64" i="18" s="1"/>
  <c r="J65" i="18"/>
  <c r="L65" i="18" s="1"/>
  <c r="J66" i="18"/>
  <c r="L66" i="18" s="1"/>
  <c r="J67" i="18"/>
  <c r="L67" i="18" s="1"/>
  <c r="J68" i="18"/>
  <c r="L68" i="18" s="1"/>
  <c r="J69" i="18"/>
  <c r="L69" i="18" s="1"/>
  <c r="J70" i="18"/>
  <c r="L70" i="18" s="1"/>
  <c r="J71" i="18"/>
  <c r="L71" i="18" s="1"/>
  <c r="J72" i="18"/>
  <c r="L72" i="18" s="1"/>
  <c r="J74" i="18"/>
  <c r="L74" i="18" s="1"/>
  <c r="J75" i="18"/>
  <c r="L75" i="18" s="1"/>
  <c r="J76" i="18"/>
  <c r="L76" i="18" s="1"/>
  <c r="J77" i="18"/>
  <c r="L77" i="18" s="1"/>
  <c r="J78" i="18"/>
  <c r="L78" i="18" s="1"/>
  <c r="J79" i="18"/>
  <c r="L79" i="18" s="1"/>
  <c r="J80" i="18"/>
  <c r="L80" i="18" s="1"/>
  <c r="J81" i="18"/>
  <c r="L81" i="18" s="1"/>
  <c r="J82" i="18"/>
  <c r="L82" i="18" s="1"/>
  <c r="J83" i="18"/>
  <c r="L83" i="18" s="1"/>
  <c r="J84" i="18"/>
  <c r="L84" i="18" s="1"/>
  <c r="J85" i="18"/>
  <c r="L85" i="18" s="1"/>
  <c r="J86" i="18"/>
  <c r="L86" i="18" s="1"/>
  <c r="J87" i="18"/>
  <c r="L87" i="18" s="1"/>
  <c r="J88" i="18"/>
  <c r="L88" i="18" s="1"/>
  <c r="J89" i="18"/>
  <c r="L89" i="18" s="1"/>
  <c r="J90" i="18"/>
  <c r="L90" i="18" s="1"/>
  <c r="J91" i="18"/>
  <c r="L91" i="18" s="1"/>
  <c r="J92" i="18"/>
  <c r="L92" i="18" s="1"/>
  <c r="J94" i="18"/>
  <c r="L94" i="18" s="1"/>
  <c r="J95" i="18"/>
  <c r="L95" i="18" s="1"/>
  <c r="J96" i="18"/>
  <c r="L96" i="18" s="1"/>
  <c r="J97" i="18"/>
  <c r="L97" i="18" s="1"/>
  <c r="J98" i="18"/>
  <c r="L98" i="18" s="1"/>
  <c r="J99" i="18"/>
  <c r="L99" i="18" s="1"/>
  <c r="J100" i="18"/>
  <c r="L100" i="18" s="1"/>
  <c r="J101" i="18"/>
  <c r="L101" i="18" s="1"/>
  <c r="J102" i="18"/>
  <c r="L102" i="18" s="1"/>
  <c r="J103" i="18"/>
  <c r="L103" i="18" s="1"/>
  <c r="L7" i="18"/>
  <c r="H7" i="10"/>
  <c r="H8" i="10"/>
  <c r="H9" i="10"/>
  <c r="H10" i="10"/>
  <c r="H11" i="10"/>
  <c r="H12" i="10"/>
  <c r="H13" i="10"/>
  <c r="H14" i="10"/>
  <c r="H15" i="10"/>
  <c r="H16" i="10"/>
  <c r="H17" i="10"/>
  <c r="H18" i="10"/>
  <c r="H19" i="10"/>
  <c r="H20" i="10"/>
  <c r="H21" i="10"/>
  <c r="B8" i="10" s="1"/>
  <c r="H22" i="10"/>
  <c r="H23" i="10"/>
  <c r="H24" i="10"/>
  <c r="H25" i="10"/>
  <c r="H26" i="10"/>
  <c r="H27" i="10"/>
  <c r="H28" i="10"/>
  <c r="H29" i="10"/>
  <c r="H30" i="10"/>
  <c r="H31" i="10"/>
  <c r="B9" i="10"/>
  <c r="H32" i="10"/>
  <c r="H33" i="10"/>
  <c r="H34" i="10"/>
  <c r="H35" i="10"/>
  <c r="H36" i="10"/>
  <c r="L26" i="10"/>
  <c r="L27" i="10"/>
  <c r="L28" i="10"/>
  <c r="L29" i="10"/>
  <c r="L30" i="10"/>
  <c r="L31" i="10"/>
  <c r="L32" i="10"/>
  <c r="L33" i="10"/>
  <c r="L34" i="10"/>
  <c r="L35" i="10"/>
  <c r="L36" i="10"/>
  <c r="K21" i="10"/>
  <c r="K22" i="10"/>
  <c r="K23" i="10"/>
  <c r="K24" i="10"/>
  <c r="K25" i="10"/>
  <c r="K26" i="10"/>
  <c r="K27" i="10"/>
  <c r="K29" i="10"/>
  <c r="K12" i="10"/>
  <c r="K13" i="10"/>
  <c r="K14" i="10"/>
  <c r="K20" i="10"/>
  <c r="L25" i="10"/>
  <c r="L16" i="10"/>
  <c r="L17" i="10"/>
  <c r="L18" i="10"/>
  <c r="L19" i="10"/>
  <c r="O28" i="10"/>
  <c r="O8" i="10"/>
  <c r="O9" i="10"/>
  <c r="O10" i="10"/>
  <c r="O11" i="10"/>
  <c r="O12" i="10"/>
  <c r="O13" i="10"/>
  <c r="O14" i="10"/>
  <c r="O15" i="10"/>
  <c r="O16" i="10"/>
  <c r="O17" i="10"/>
  <c r="O18" i="10"/>
  <c r="O19" i="10"/>
  <c r="O20" i="10"/>
  <c r="O21" i="10"/>
  <c r="O22" i="10"/>
  <c r="O23" i="10"/>
  <c r="O24" i="10"/>
  <c r="O25" i="10"/>
  <c r="O26" i="10"/>
  <c r="O27" i="10"/>
  <c r="O7" i="10"/>
  <c r="L15" i="10"/>
  <c r="K11" i="10"/>
  <c r="B6" i="10"/>
  <c r="B7" i="10"/>
  <c r="I18" i="3"/>
  <c r="I19" i="3"/>
  <c r="I20" i="3"/>
  <c r="H22" i="3"/>
  <c r="I22" i="3"/>
  <c r="I23" i="3"/>
  <c r="I24" i="3"/>
  <c r="I17" i="3"/>
  <c r="H17" i="3"/>
  <c r="L54" i="18"/>
  <c r="L20" i="10"/>
  <c r="K30" i="10"/>
  <c r="K28" i="10"/>
  <c r="J4" i="1" l="1" a="1"/>
  <c r="J4" i="1" s="1"/>
  <c r="J3" i="3" a="1"/>
  <c r="J6" i="3" s="1"/>
  <c r="J20" i="3" s="1"/>
  <c r="J5" i="1"/>
  <c r="J6" i="1"/>
  <c r="I21" i="18"/>
  <c r="J8" i="3" a="1"/>
  <c r="J8" i="3" s="1"/>
  <c r="J22" i="3" s="1"/>
  <c r="J4" i="3" l="1"/>
  <c r="J18" i="3" s="1"/>
  <c r="J5" i="3"/>
  <c r="J19" i="3" s="1"/>
  <c r="J3" i="3"/>
  <c r="J17" i="3" s="1"/>
  <c r="B30" i="7" s="1"/>
  <c r="B30" i="18" s="1"/>
  <c r="J10" i="1"/>
  <c r="J14" i="1"/>
  <c r="J18" i="1"/>
  <c r="J11" i="1"/>
  <c r="J15" i="1"/>
  <c r="J19" i="1"/>
  <c r="J12" i="1"/>
  <c r="J16" i="1"/>
  <c r="J9" i="1"/>
  <c r="J13" i="1"/>
  <c r="J17" i="1"/>
  <c r="J10" i="3"/>
  <c r="J24" i="3" s="1"/>
  <c r="J9" i="3"/>
  <c r="J23" i="3" s="1"/>
  <c r="D27" i="7" s="1"/>
  <c r="B25" i="7"/>
  <c r="B25" i="18" s="1"/>
  <c r="B21" i="7"/>
  <c r="B21" i="18" s="1"/>
  <c r="B20" i="7"/>
  <c r="B20" i="18" s="1"/>
  <c r="B16" i="7"/>
  <c r="B16" i="18" s="1"/>
  <c r="D47" i="7" l="1"/>
  <c r="B27" i="7"/>
  <c r="B27" i="18" s="1"/>
  <c r="B8" i="7"/>
  <c r="I8" i="7" s="1"/>
  <c r="B32" i="7"/>
  <c r="B32" i="18" s="1"/>
  <c r="B7" i="7"/>
  <c r="B10" i="7"/>
  <c r="B10" i="18" s="1"/>
  <c r="B31" i="7"/>
  <c r="B31" i="18" s="1"/>
  <c r="D19" i="7"/>
  <c r="D19" i="18" s="1"/>
  <c r="D41" i="7"/>
  <c r="B11" i="7"/>
  <c r="I11" i="7" s="1"/>
  <c r="B18" i="7"/>
  <c r="B18" i="18" s="1"/>
  <c r="D78" i="7"/>
  <c r="I78" i="7" s="1"/>
  <c r="D100" i="7"/>
  <c r="B15" i="7"/>
  <c r="B15" i="18" s="1"/>
  <c r="B22" i="7"/>
  <c r="B22" i="18" s="1"/>
  <c r="D36" i="7"/>
  <c r="I36" i="7" s="1"/>
  <c r="D17" i="7"/>
  <c r="D93" i="7"/>
  <c r="I93" i="7" s="1"/>
  <c r="D79" i="7"/>
  <c r="I79" i="7" s="1"/>
  <c r="D63" i="7"/>
  <c r="I63" i="7" s="1"/>
  <c r="D38" i="7"/>
  <c r="I38" i="7" s="1"/>
  <c r="D34" i="7"/>
  <c r="I34" i="7" s="1"/>
  <c r="D16" i="7"/>
  <c r="I16" i="7" s="1"/>
  <c r="D99" i="7"/>
  <c r="D99" i="18" s="1"/>
  <c r="D80" i="7"/>
  <c r="D14" i="7"/>
  <c r="D14" i="18" s="1"/>
  <c r="D90" i="7"/>
  <c r="D90" i="18" s="1"/>
  <c r="D12" i="7"/>
  <c r="D12" i="18" s="1"/>
  <c r="B6" i="7"/>
  <c r="N6" i="7" s="1"/>
  <c r="F6" i="7" s="1"/>
  <c r="F6" i="18" s="1"/>
  <c r="B24" i="7"/>
  <c r="B24" i="18" s="1"/>
  <c r="B13" i="7"/>
  <c r="B13" i="18" s="1"/>
  <c r="B29" i="7"/>
  <c r="B29" i="18" s="1"/>
  <c r="B19" i="7"/>
  <c r="B19" i="18" s="1"/>
  <c r="B5" i="7"/>
  <c r="N5" i="7" s="1"/>
  <c r="F5" i="7" s="1"/>
  <c r="F5" i="18" s="1"/>
  <c r="B26" i="7"/>
  <c r="B26" i="18" s="1"/>
  <c r="D48" i="7"/>
  <c r="I48" i="7" s="1"/>
  <c r="D21" i="7"/>
  <c r="D21" i="18" s="1"/>
  <c r="D13" i="7"/>
  <c r="D30" i="7"/>
  <c r="K30" i="7" s="1"/>
  <c r="B9" i="7"/>
  <c r="N9" i="7" s="1"/>
  <c r="F9" i="7" s="1"/>
  <c r="F9" i="18" s="1"/>
  <c r="B12" i="7"/>
  <c r="B12" i="18" s="1"/>
  <c r="B28" i="7"/>
  <c r="B28" i="18" s="1"/>
  <c r="B17" i="7"/>
  <c r="B17" i="18" s="1"/>
  <c r="B33" i="7"/>
  <c r="B33" i="18" s="1"/>
  <c r="B23" i="7"/>
  <c r="B23" i="18" s="1"/>
  <c r="B14" i="7"/>
  <c r="B14" i="18" s="1"/>
  <c r="D23" i="7"/>
  <c r="K23" i="7" s="1"/>
  <c r="D24" i="7"/>
  <c r="D24" i="18" s="1"/>
  <c r="D95" i="7"/>
  <c r="D37" i="7"/>
  <c r="I37" i="7" s="1"/>
  <c r="D89" i="7"/>
  <c r="I89" i="7" s="1"/>
  <c r="D96" i="7"/>
  <c r="D96" i="18" s="1"/>
  <c r="D18" i="7"/>
  <c r="D35" i="7"/>
  <c r="D35" i="18" s="1"/>
  <c r="D102" i="7"/>
  <c r="I102" i="7" s="1"/>
  <c r="D82" i="7"/>
  <c r="I82" i="7" s="1"/>
  <c r="D66" i="7"/>
  <c r="D52" i="7"/>
  <c r="K52" i="7" s="1"/>
  <c r="D70" i="7"/>
  <c r="I70" i="7" s="1"/>
  <c r="D58" i="7"/>
  <c r="I58" i="7" s="1"/>
  <c r="D64" i="7"/>
  <c r="D31" i="7"/>
  <c r="D31" i="18" s="1"/>
  <c r="D69" i="7"/>
  <c r="D69" i="18" s="1"/>
  <c r="D49" i="7"/>
  <c r="K49" i="7" s="1"/>
  <c r="D91" i="7"/>
  <c r="D53" i="7"/>
  <c r="I53" i="7" s="1"/>
  <c r="D101" i="7"/>
  <c r="I101" i="7" s="1"/>
  <c r="D85" i="7"/>
  <c r="I85" i="7" s="1"/>
  <c r="D72" i="7"/>
  <c r="I72" i="7" s="1"/>
  <c r="D45" i="7"/>
  <c r="D45" i="18" s="1"/>
  <c r="D92" i="7"/>
  <c r="I92" i="7" s="1"/>
  <c r="D71" i="7"/>
  <c r="I71" i="7" s="1"/>
  <c r="D22" i="7"/>
  <c r="D39" i="7"/>
  <c r="K39" i="7" s="1"/>
  <c r="D55" i="7"/>
  <c r="I55" i="7" s="1"/>
  <c r="D98" i="7"/>
  <c r="I98" i="7" s="1"/>
  <c r="D84" i="7"/>
  <c r="D27" i="18"/>
  <c r="D73" i="7"/>
  <c r="D81" i="7"/>
  <c r="D20" i="7"/>
  <c r="D20" i="18" s="1"/>
  <c r="D60" i="7"/>
  <c r="I60" i="7" s="1"/>
  <c r="D77" i="7"/>
  <c r="I77" i="7" s="1"/>
  <c r="D40" i="7"/>
  <c r="D40" i="18" s="1"/>
  <c r="D33" i="7"/>
  <c r="D57" i="7"/>
  <c r="D57" i="18" s="1"/>
  <c r="D76" i="7"/>
  <c r="D76" i="18" s="1"/>
  <c r="D29" i="7"/>
  <c r="I29" i="7" s="1"/>
  <c r="D75" i="7"/>
  <c r="D51" i="7"/>
  <c r="D51" i="18" s="1"/>
  <c r="D86" i="7"/>
  <c r="D86" i="18" s="1"/>
  <c r="D28" i="7"/>
  <c r="D28" i="18" s="1"/>
  <c r="D54" i="7"/>
  <c r="D44" i="7"/>
  <c r="I44" i="7" s="1"/>
  <c r="D32" i="7"/>
  <c r="D32" i="18" s="1"/>
  <c r="D50" i="7"/>
  <c r="I50" i="7" s="1"/>
  <c r="D56" i="7"/>
  <c r="D56" i="18" s="1"/>
  <c r="D15" i="7"/>
  <c r="D15" i="18" s="1"/>
  <c r="D65" i="7"/>
  <c r="I65" i="7" s="1"/>
  <c r="D103" i="7"/>
  <c r="I103" i="7" s="1"/>
  <c r="D87" i="7"/>
  <c r="D25" i="7"/>
  <c r="K25" i="7" s="1"/>
  <c r="D97" i="7"/>
  <c r="I97" i="7" s="1"/>
  <c r="D83" i="7"/>
  <c r="I83" i="7" s="1"/>
  <c r="D68" i="7"/>
  <c r="D68" i="18" s="1"/>
  <c r="D61" i="7"/>
  <c r="I61" i="7" s="1"/>
  <c r="D88" i="7"/>
  <c r="I88" i="7" s="1"/>
  <c r="D67" i="7"/>
  <c r="I67" i="7" s="1"/>
  <c r="D26" i="7"/>
  <c r="D43" i="7"/>
  <c r="I43" i="7" s="1"/>
  <c r="D59" i="7"/>
  <c r="I59" i="7" s="1"/>
  <c r="D94" i="7"/>
  <c r="D94" i="18" s="1"/>
  <c r="D42" i="7"/>
  <c r="K42" i="7" s="1"/>
  <c r="D62" i="7"/>
  <c r="I62" i="7" s="1"/>
  <c r="D74" i="7"/>
  <c r="D82" i="18"/>
  <c r="B8" i="18"/>
  <c r="K11" i="7"/>
  <c r="I6" i="7"/>
  <c r="B9" i="18"/>
  <c r="K9" i="7"/>
  <c r="I9" i="7"/>
  <c r="I7" i="7"/>
  <c r="B7" i="18"/>
  <c r="N7" i="7"/>
  <c r="F7" i="7" s="1"/>
  <c r="F7" i="18" s="1"/>
  <c r="I10" i="7"/>
  <c r="D46" i="7"/>
  <c r="K38" i="7"/>
  <c r="K27" i="7"/>
  <c r="D72" i="18"/>
  <c r="I56" i="7"/>
  <c r="K56" i="7"/>
  <c r="I87" i="7"/>
  <c r="D87" i="18"/>
  <c r="I68" i="7"/>
  <c r="D26" i="18"/>
  <c r="I64" i="7"/>
  <c r="D64" i="18"/>
  <c r="K45" i="7"/>
  <c r="I22" i="7"/>
  <c r="D22" i="18"/>
  <c r="D17" i="18"/>
  <c r="I21" i="7"/>
  <c r="K21" i="7"/>
  <c r="I41" i="7"/>
  <c r="K41" i="7"/>
  <c r="D41" i="18"/>
  <c r="I80" i="7"/>
  <c r="D80" i="18"/>
  <c r="I100" i="7"/>
  <c r="D100" i="18"/>
  <c r="I14" i="7"/>
  <c r="I47" i="7"/>
  <c r="K47" i="7"/>
  <c r="D47" i="18"/>
  <c r="I91" i="7"/>
  <c r="D91" i="18"/>
  <c r="D85" i="18"/>
  <c r="I39" i="7"/>
  <c r="I84" i="7"/>
  <c r="D84" i="18"/>
  <c r="D52" i="18"/>
  <c r="I33" i="7"/>
  <c r="D33" i="18"/>
  <c r="K33" i="7"/>
  <c r="I95" i="7"/>
  <c r="D95" i="18"/>
  <c r="I57" i="7"/>
  <c r="I96" i="7"/>
  <c r="I75" i="7"/>
  <c r="D75" i="18"/>
  <c r="D18" i="18"/>
  <c r="I99" i="7" l="1"/>
  <c r="I94" i="7"/>
  <c r="D98" i="18"/>
  <c r="K40" i="7"/>
  <c r="D63" i="18"/>
  <c r="D48" i="18"/>
  <c r="I49" i="7"/>
  <c r="I40" i="7"/>
  <c r="K48" i="7"/>
  <c r="D83" i="18"/>
  <c r="D103" i="18"/>
  <c r="K36" i="7"/>
  <c r="K50" i="7"/>
  <c r="K29" i="7"/>
  <c r="D58" i="18"/>
  <c r="D78" i="18"/>
  <c r="D49" i="18"/>
  <c r="D67" i="18"/>
  <c r="D36" i="18"/>
  <c r="D71" i="18"/>
  <c r="D50" i="18"/>
  <c r="D29" i="18"/>
  <c r="K12" i="7"/>
  <c r="I18" i="7"/>
  <c r="K10" i="7"/>
  <c r="N8" i="7"/>
  <c r="F8" i="7" s="1"/>
  <c r="F8" i="18" s="1"/>
  <c r="Q41" i="7"/>
  <c r="I51" i="7"/>
  <c r="I52" i="7"/>
  <c r="K31" i="7"/>
  <c r="B11" i="18"/>
  <c r="I35" i="7"/>
  <c r="K44" i="7"/>
  <c r="K26" i="7"/>
  <c r="I20" i="7"/>
  <c r="I27" i="7"/>
  <c r="I90" i="7"/>
  <c r="I30" i="7"/>
  <c r="K16" i="7"/>
  <c r="I76" i="7"/>
  <c r="I13" i="7"/>
  <c r="D30" i="18"/>
  <c r="D79" i="18"/>
  <c r="K43" i="7"/>
  <c r="I25" i="7"/>
  <c r="D16" i="18"/>
  <c r="I69" i="7"/>
  <c r="D62" i="18"/>
  <c r="I26" i="7"/>
  <c r="I17" i="7"/>
  <c r="K18" i="7"/>
  <c r="K22" i="7"/>
  <c r="I15" i="7"/>
  <c r="I24" i="7"/>
  <c r="D23" i="18"/>
  <c r="I31" i="7"/>
  <c r="K14" i="7"/>
  <c r="K13" i="7"/>
  <c r="D93" i="18"/>
  <c r="C11" i="10" s="1"/>
  <c r="K17" i="7"/>
  <c r="I45" i="7"/>
  <c r="D88" i="18"/>
  <c r="K15" i="7"/>
  <c r="D53" i="18"/>
  <c r="D38" i="18"/>
  <c r="B6" i="18"/>
  <c r="I5" i="7"/>
  <c r="K34" i="7"/>
  <c r="D13" i="18"/>
  <c r="B5" i="18"/>
  <c r="D34" i="18"/>
  <c r="I86" i="7"/>
  <c r="D37" i="18"/>
  <c r="K24" i="7"/>
  <c r="K51" i="7"/>
  <c r="I32" i="7"/>
  <c r="D43" i="18"/>
  <c r="D97" i="18"/>
  <c r="K53" i="7"/>
  <c r="I19" i="7"/>
  <c r="K20" i="7"/>
  <c r="I12" i="7"/>
  <c r="K19" i="7"/>
  <c r="I74" i="7"/>
  <c r="D74" i="18"/>
  <c r="D89" i="18"/>
  <c r="D70" i="18"/>
  <c r="D92" i="18"/>
  <c r="D65" i="18"/>
  <c r="K37" i="7"/>
  <c r="D60" i="18"/>
  <c r="D39" i="18"/>
  <c r="K32" i="7"/>
  <c r="D77" i="18"/>
  <c r="I23" i="7"/>
  <c r="D101" i="18"/>
  <c r="D44" i="18"/>
  <c r="D59" i="18"/>
  <c r="D61" i="18"/>
  <c r="D25" i="18"/>
  <c r="K55" i="7"/>
  <c r="D42" i="18"/>
  <c r="I42" i="7"/>
  <c r="K54" i="7"/>
  <c r="I54" i="7"/>
  <c r="D54" i="18"/>
  <c r="I66" i="7"/>
  <c r="D66" i="18"/>
  <c r="D73" i="18"/>
  <c r="C10" i="10" s="1"/>
  <c r="I73" i="7"/>
  <c r="D102" i="18"/>
  <c r="Q42" i="7"/>
  <c r="D55" i="18"/>
  <c r="K35" i="7"/>
  <c r="I28" i="7"/>
  <c r="K28" i="7"/>
  <c r="D81" i="18"/>
  <c r="I81" i="7"/>
  <c r="I46" i="7"/>
  <c r="K46" i="7"/>
  <c r="D46" i="18"/>
  <c r="M9" i="10"/>
  <c r="M10" i="7"/>
  <c r="M11" i="7" s="1"/>
  <c r="M10" i="10"/>
  <c r="J5" i="7"/>
  <c r="J6" i="7" s="1"/>
  <c r="J7" i="7" s="1"/>
  <c r="M11" i="10"/>
  <c r="M8" i="10"/>
  <c r="H5" i="18"/>
  <c r="H6" i="18" s="1"/>
  <c r="H7" i="18" s="1"/>
  <c r="H8" i="18" s="1"/>
  <c r="M7" i="10"/>
  <c r="Q43" i="7" l="1"/>
  <c r="L10" i="7"/>
  <c r="N10" i="7" s="1"/>
  <c r="F10" i="7" s="1"/>
  <c r="F10" i="18" s="1"/>
  <c r="F2" i="7"/>
  <c r="F3" i="7" s="1"/>
  <c r="H5" i="7"/>
  <c r="J8" i="7"/>
  <c r="H7" i="7"/>
  <c r="J8" i="18"/>
  <c r="H9" i="18"/>
  <c r="F4" i="1"/>
  <c r="H6" i="7"/>
  <c r="L11" i="7"/>
  <c r="N11" i="7" s="1"/>
  <c r="F11" i="7" s="1"/>
  <c r="F11" i="18" s="1"/>
  <c r="F13" i="10" s="1"/>
  <c r="M12" i="7"/>
  <c r="M12" i="10" l="1"/>
  <c r="F12" i="10"/>
  <c r="H10" i="18"/>
  <c r="H11" i="18" s="1"/>
  <c r="H12" i="18" s="1"/>
  <c r="L12" i="7"/>
  <c r="N12" i="7" s="1"/>
  <c r="F12" i="7" s="1"/>
  <c r="F12" i="18" s="1"/>
  <c r="F14" i="10" s="1"/>
  <c r="M13" i="7"/>
  <c r="M13" i="10"/>
  <c r="G4" i="1"/>
  <c r="L8" i="18"/>
  <c r="H8" i="7"/>
  <c r="J9" i="7"/>
  <c r="L13" i="7" l="1"/>
  <c r="N13" i="7" s="1"/>
  <c r="F13" i="7" s="1"/>
  <c r="F13" i="18" s="1"/>
  <c r="F15" i="10" s="1"/>
  <c r="M14" i="7"/>
  <c r="H9" i="7"/>
  <c r="J10" i="7"/>
  <c r="M14" i="10"/>
  <c r="M15" i="10" l="1"/>
  <c r="M15" i="7"/>
  <c r="L14" i="7"/>
  <c r="N14" i="7" s="1"/>
  <c r="F14" i="7" s="1"/>
  <c r="F14" i="18" s="1"/>
  <c r="F16" i="10" s="1"/>
  <c r="J11" i="7"/>
  <c r="H10" i="7"/>
  <c r="H13" i="18"/>
  <c r="J12" i="7" l="1"/>
  <c r="H11" i="7"/>
  <c r="H14" i="18"/>
  <c r="M16" i="10"/>
  <c r="L15" i="7"/>
  <c r="N15" i="7" s="1"/>
  <c r="F15" i="7" s="1"/>
  <c r="F15" i="18" s="1"/>
  <c r="F17" i="10" s="1"/>
  <c r="M16" i="7"/>
  <c r="M17" i="10" l="1"/>
  <c r="F5" i="1"/>
  <c r="J14" i="18"/>
  <c r="H15" i="18"/>
  <c r="L16" i="7"/>
  <c r="N16" i="7" s="1"/>
  <c r="F16" i="7" s="1"/>
  <c r="F16" i="18" s="1"/>
  <c r="F18" i="10" s="1"/>
  <c r="M17" i="7"/>
  <c r="H12" i="7"/>
  <c r="J13" i="7"/>
  <c r="M18" i="10" l="1"/>
  <c r="H13" i="7"/>
  <c r="J14" i="7"/>
  <c r="H16" i="18"/>
  <c r="L14" i="18"/>
  <c r="G5" i="1"/>
  <c r="L17" i="7"/>
  <c r="N17" i="7" s="1"/>
  <c r="F17" i="7" s="1"/>
  <c r="F17" i="18" s="1"/>
  <c r="F19" i="10" s="1"/>
  <c r="M18" i="7"/>
  <c r="H17" i="18" l="1"/>
  <c r="J15" i="7"/>
  <c r="H14" i="7"/>
  <c r="L18" i="7"/>
  <c r="N18" i="7" s="1"/>
  <c r="F18" i="7" s="1"/>
  <c r="F18" i="18" s="1"/>
  <c r="F20" i="10" s="1"/>
  <c r="M19" i="7"/>
  <c r="M19" i="10"/>
  <c r="M20" i="7" l="1"/>
  <c r="L19" i="7"/>
  <c r="N19" i="7" s="1"/>
  <c r="F19" i="7" s="1"/>
  <c r="F19" i="18" s="1"/>
  <c r="F21" i="10" s="1"/>
  <c r="M20" i="10"/>
  <c r="H18" i="18"/>
  <c r="J16" i="7"/>
  <c r="H15" i="7"/>
  <c r="J17" i="7" l="1"/>
  <c r="H16" i="7"/>
  <c r="J18" i="18"/>
  <c r="F6" i="1"/>
  <c r="H19" i="18"/>
  <c r="M21" i="10"/>
  <c r="L20" i="7"/>
  <c r="N20" i="7" s="1"/>
  <c r="F20" i="7" s="1"/>
  <c r="F20" i="18" s="1"/>
  <c r="F22" i="10" s="1"/>
  <c r="M21" i="7"/>
  <c r="L21" i="7" l="1"/>
  <c r="N21" i="7" s="1"/>
  <c r="F21" i="7" s="1"/>
  <c r="F21" i="18" s="1"/>
  <c r="F23" i="10" s="1"/>
  <c r="M22" i="7"/>
  <c r="G6" i="1"/>
  <c r="L18" i="18"/>
  <c r="M22" i="10"/>
  <c r="H20" i="18"/>
  <c r="J18" i="7"/>
  <c r="H17" i="7"/>
  <c r="H21" i="18" l="1"/>
  <c r="F7" i="1" s="1"/>
  <c r="J19" i="7"/>
  <c r="H18" i="7"/>
  <c r="M23" i="7"/>
  <c r="L22" i="7"/>
  <c r="N22" i="7" s="1"/>
  <c r="F22" i="7" s="1"/>
  <c r="F22" i="18" s="1"/>
  <c r="F24" i="10" s="1"/>
  <c r="M23" i="10"/>
  <c r="C6" i="10"/>
  <c r="J21" i="18" l="1"/>
  <c r="L21" i="18" s="1"/>
  <c r="H22" i="18"/>
  <c r="M24" i="10"/>
  <c r="L23" i="7"/>
  <c r="N23" i="7" s="1"/>
  <c r="F23" i="7" s="1"/>
  <c r="F23" i="18" s="1"/>
  <c r="F25" i="10" s="1"/>
  <c r="M24" i="7"/>
  <c r="J20" i="7"/>
  <c r="H19" i="7"/>
  <c r="G7" i="1" l="1"/>
  <c r="H23" i="18"/>
  <c r="H20" i="7"/>
  <c r="J21" i="7"/>
  <c r="L24" i="7"/>
  <c r="N24" i="7" s="1"/>
  <c r="F24" i="7" s="1"/>
  <c r="F24" i="18" s="1"/>
  <c r="F26" i="10" s="1"/>
  <c r="M25" i="7"/>
  <c r="M25" i="10"/>
  <c r="L25" i="7" l="1"/>
  <c r="N25" i="7" s="1"/>
  <c r="F25" i="7" s="1"/>
  <c r="F25" i="18" s="1"/>
  <c r="F27" i="10" s="1"/>
  <c r="M26" i="7"/>
  <c r="H21" i="7"/>
  <c r="J22" i="7"/>
  <c r="M26" i="10"/>
  <c r="H24" i="18"/>
  <c r="H25" i="18" s="1"/>
  <c r="J23" i="7" l="1"/>
  <c r="H22" i="7"/>
  <c r="M27" i="7"/>
  <c r="L26" i="7"/>
  <c r="N26" i="7" s="1"/>
  <c r="F26" i="7" s="1"/>
  <c r="F26" i="18" s="1"/>
  <c r="F28" i="10" s="1"/>
  <c r="M27" i="10"/>
  <c r="L27" i="7" l="1"/>
  <c r="N27" i="7" s="1"/>
  <c r="F27" i="7" s="1"/>
  <c r="F27" i="18" s="1"/>
  <c r="F29" i="10" s="1"/>
  <c r="M28" i="7"/>
  <c r="M28" i="10"/>
  <c r="H26" i="18"/>
  <c r="J24" i="7"/>
  <c r="H23" i="7"/>
  <c r="H24" i="7" l="1"/>
  <c r="J25" i="7"/>
  <c r="H27" i="18"/>
  <c r="J26" i="18"/>
  <c r="F8" i="1"/>
  <c r="M29" i="7"/>
  <c r="L28" i="7"/>
  <c r="N28" i="7" s="1"/>
  <c r="F28" i="7" s="1"/>
  <c r="F28" i="18" s="1"/>
  <c r="F30" i="10" s="1"/>
  <c r="M29" i="10"/>
  <c r="M30" i="10" l="1"/>
  <c r="H25" i="7"/>
  <c r="J26" i="7"/>
  <c r="G8" i="1"/>
  <c r="L26" i="18"/>
  <c r="H28" i="18"/>
  <c r="M30" i="7"/>
  <c r="L29" i="7"/>
  <c r="N29" i="7" s="1"/>
  <c r="F29" i="7" s="1"/>
  <c r="F29" i="18" s="1"/>
  <c r="F31" i="10" s="1"/>
  <c r="J27" i="7" l="1"/>
  <c r="H26" i="7"/>
  <c r="M31" i="10"/>
  <c r="M31" i="7"/>
  <c r="L30" i="7"/>
  <c r="N30" i="7" s="1"/>
  <c r="F30" i="7" s="1"/>
  <c r="F30" i="18" s="1"/>
  <c r="F32" i="10" s="1"/>
  <c r="H29" i="18"/>
  <c r="M32" i="10" l="1"/>
  <c r="M32" i="7"/>
  <c r="L31" i="7"/>
  <c r="N31" i="7" s="1"/>
  <c r="F31" i="7" s="1"/>
  <c r="F31" i="18" s="1"/>
  <c r="F33" i="10" s="1"/>
  <c r="H30" i="18"/>
  <c r="J28" i="7"/>
  <c r="H27" i="7"/>
  <c r="H31" i="18" l="1"/>
  <c r="J29" i="7"/>
  <c r="H28" i="7"/>
  <c r="M33" i="10"/>
  <c r="L32" i="7"/>
  <c r="N32" i="7" s="1"/>
  <c r="F32" i="7" s="1"/>
  <c r="F32" i="18" s="1"/>
  <c r="F34" i="10" s="1"/>
  <c r="M33" i="7"/>
  <c r="J30" i="7" l="1"/>
  <c r="H29" i="7"/>
  <c r="M34" i="10"/>
  <c r="L33" i="7"/>
  <c r="N33" i="7" s="1"/>
  <c r="F33" i="7" s="1"/>
  <c r="F33" i="18" s="1"/>
  <c r="F35" i="10" s="1"/>
  <c r="M34" i="7"/>
  <c r="H32" i="18"/>
  <c r="C7" i="10" l="1"/>
  <c r="M35" i="10"/>
  <c r="L34" i="7"/>
  <c r="N34" i="7" s="1"/>
  <c r="F34" i="7" s="1"/>
  <c r="F34" i="18" s="1"/>
  <c r="F36" i="10" s="1"/>
  <c r="M35" i="7"/>
  <c r="H33" i="18"/>
  <c r="J31" i="7"/>
  <c r="H30" i="7"/>
  <c r="J33" i="18" l="1"/>
  <c r="F9" i="1"/>
  <c r="M36" i="7"/>
  <c r="L35" i="7"/>
  <c r="N35" i="7" s="1"/>
  <c r="F35" i="7" s="1"/>
  <c r="F35" i="18" s="1"/>
  <c r="J32" i="7"/>
  <c r="H31" i="7"/>
  <c r="H34" i="18"/>
  <c r="M36" i="10"/>
  <c r="M37" i="10" l="1"/>
  <c r="F37" i="10"/>
  <c r="M37" i="7"/>
  <c r="L36" i="7"/>
  <c r="N36" i="7" s="1"/>
  <c r="F36" i="7" s="1"/>
  <c r="F36" i="18" s="1"/>
  <c r="H35" i="18"/>
  <c r="H32" i="7"/>
  <c r="J33" i="7"/>
  <c r="G9" i="1"/>
  <c r="L33" i="18"/>
  <c r="F38" i="10" l="1"/>
  <c r="M38" i="10"/>
  <c r="H36" i="18"/>
  <c r="H33" i="7"/>
  <c r="J34" i="7"/>
  <c r="M38" i="7"/>
  <c r="L37" i="7"/>
  <c r="N37" i="7" s="1"/>
  <c r="F37" i="7" s="1"/>
  <c r="F37" i="18" s="1"/>
  <c r="F39" i="10" l="1"/>
  <c r="M39" i="10"/>
  <c r="H37" i="18"/>
  <c r="M39" i="7"/>
  <c r="L38" i="7"/>
  <c r="N38" i="7" s="1"/>
  <c r="F38" i="7" s="1"/>
  <c r="F38" i="18" s="1"/>
  <c r="H34" i="7"/>
  <c r="J35" i="7"/>
  <c r="M40" i="10" l="1"/>
  <c r="F40" i="10"/>
  <c r="Q7" i="10"/>
  <c r="M40" i="7"/>
  <c r="L39" i="7"/>
  <c r="N39" i="7" s="1"/>
  <c r="F39" i="7" s="1"/>
  <c r="F39" i="18" s="1"/>
  <c r="J36" i="7"/>
  <c r="H35" i="7"/>
  <c r="H38" i="18"/>
  <c r="Q8" i="10" l="1"/>
  <c r="I7" i="10"/>
  <c r="H39" i="18"/>
  <c r="M41" i="7"/>
  <c r="L40" i="7"/>
  <c r="N40" i="7" s="1"/>
  <c r="F40" i="7" s="1"/>
  <c r="F40" i="18" s="1"/>
  <c r="J37" i="7"/>
  <c r="H36" i="7"/>
  <c r="M42" i="7" l="1"/>
  <c r="L41" i="7"/>
  <c r="N41" i="7" s="1"/>
  <c r="F41" i="7" s="1"/>
  <c r="F41" i="18" s="1"/>
  <c r="H37" i="7"/>
  <c r="J38" i="7"/>
  <c r="Q9" i="10"/>
  <c r="I8" i="10"/>
  <c r="H40" i="18"/>
  <c r="J39" i="7" l="1"/>
  <c r="H38" i="7"/>
  <c r="I9" i="10"/>
  <c r="Q10" i="10"/>
  <c r="H41" i="18"/>
  <c r="L42" i="7"/>
  <c r="N42" i="7" s="1"/>
  <c r="F42" i="7" s="1"/>
  <c r="F42" i="18" s="1"/>
  <c r="M43" i="7"/>
  <c r="I10" i="10" l="1"/>
  <c r="Q11" i="10"/>
  <c r="H42" i="18"/>
  <c r="L43" i="7"/>
  <c r="N43" i="7" s="1"/>
  <c r="F43" i="7" s="1"/>
  <c r="F43" i="18" s="1"/>
  <c r="M44" i="7"/>
  <c r="J40" i="7"/>
  <c r="H39" i="7"/>
  <c r="I11" i="10" l="1"/>
  <c r="Q12" i="10"/>
  <c r="J41" i="7"/>
  <c r="H40" i="7"/>
  <c r="L44" i="7"/>
  <c r="N44" i="7" s="1"/>
  <c r="F44" i="7" s="1"/>
  <c r="F44" i="18" s="1"/>
  <c r="M45" i="7"/>
  <c r="H43" i="18"/>
  <c r="H44" i="18" l="1"/>
  <c r="L45" i="7"/>
  <c r="N45" i="7" s="1"/>
  <c r="F45" i="7" s="1"/>
  <c r="F45" i="18" s="1"/>
  <c r="M46" i="7"/>
  <c r="Q13" i="10"/>
  <c r="I12" i="10"/>
  <c r="H41" i="7"/>
  <c r="J42" i="7"/>
  <c r="M47" i="7" l="1"/>
  <c r="L46" i="7"/>
  <c r="N46" i="7" s="1"/>
  <c r="F46" i="7" s="1"/>
  <c r="F46" i="18" s="1"/>
  <c r="Q14" i="10"/>
  <c r="I13" i="10"/>
  <c r="J43" i="7"/>
  <c r="H42" i="7"/>
  <c r="H45" i="18"/>
  <c r="Q15" i="10" l="1"/>
  <c r="I14" i="10"/>
  <c r="J44" i="7"/>
  <c r="H43" i="7"/>
  <c r="H46" i="18"/>
  <c r="M48" i="7"/>
  <c r="L47" i="7"/>
  <c r="N47" i="7" s="1"/>
  <c r="F47" i="7" s="1"/>
  <c r="F47" i="18" s="1"/>
  <c r="H47" i="18" l="1"/>
  <c r="L48" i="7"/>
  <c r="N48" i="7" s="1"/>
  <c r="F48" i="7" s="1"/>
  <c r="F48" i="18" s="1"/>
  <c r="M49" i="7"/>
  <c r="Q16" i="10"/>
  <c r="I15" i="10"/>
  <c r="H44" i="7"/>
  <c r="J45" i="7"/>
  <c r="H45" i="7" l="1"/>
  <c r="J46" i="7"/>
  <c r="M50" i="7"/>
  <c r="L49" i="7"/>
  <c r="N49" i="7" s="1"/>
  <c r="F49" i="7" s="1"/>
  <c r="F49" i="18" s="1"/>
  <c r="Q17" i="10"/>
  <c r="H48" i="18"/>
  <c r="I16" i="10"/>
  <c r="H49" i="18" l="1"/>
  <c r="L50" i="7"/>
  <c r="N50" i="7" s="1"/>
  <c r="F50" i="7" s="1"/>
  <c r="F50" i="18" s="1"/>
  <c r="M51" i="7"/>
  <c r="H46" i="7"/>
  <c r="J47" i="7"/>
  <c r="I17" i="10"/>
  <c r="Q18" i="10"/>
  <c r="M52" i="7" l="1"/>
  <c r="L51" i="7"/>
  <c r="N51" i="7" s="1"/>
  <c r="F51" i="7" s="1"/>
  <c r="F51" i="18" s="1"/>
  <c r="I18" i="10"/>
  <c r="Q19" i="10"/>
  <c r="H47" i="7"/>
  <c r="J48" i="7"/>
  <c r="H50" i="18"/>
  <c r="I19" i="10" l="1"/>
  <c r="Q20" i="10"/>
  <c r="H51" i="18"/>
  <c r="L52" i="7"/>
  <c r="N52" i="7" s="1"/>
  <c r="F52" i="7" s="1"/>
  <c r="F52" i="18" s="1"/>
  <c r="M53" i="7"/>
  <c r="H48" i="7"/>
  <c r="J49" i="7"/>
  <c r="I20" i="10" l="1"/>
  <c r="Q21" i="10"/>
  <c r="L53" i="7"/>
  <c r="N53" i="7" s="1"/>
  <c r="F53" i="7" s="1"/>
  <c r="F53" i="18" s="1"/>
  <c r="M54" i="7"/>
  <c r="J50" i="7"/>
  <c r="H49" i="7"/>
  <c r="H52" i="18"/>
  <c r="H53" i="18" s="1"/>
  <c r="J53" i="18" s="1"/>
  <c r="F10" i="1" l="1"/>
  <c r="H50" i="7"/>
  <c r="J51" i="7"/>
  <c r="L54" i="7"/>
  <c r="N54" i="7" s="1"/>
  <c r="F54" i="7" s="1"/>
  <c r="F54" i="18" s="1"/>
  <c r="M55" i="7"/>
  <c r="Q22" i="10"/>
  <c r="I21" i="10"/>
  <c r="C8" i="10" s="1"/>
  <c r="G10" i="1"/>
  <c r="L53" i="18"/>
  <c r="L55" i="7" l="1"/>
  <c r="N55" i="7" s="1"/>
  <c r="F55" i="7" s="1"/>
  <c r="F55" i="18" s="1"/>
  <c r="M56" i="7"/>
  <c r="J52" i="7"/>
  <c r="H51" i="7"/>
  <c r="H54" i="18"/>
  <c r="Q23" i="10"/>
  <c r="I22" i="10"/>
  <c r="H55" i="18" l="1"/>
  <c r="M57" i="7"/>
  <c r="L56" i="7"/>
  <c r="N56" i="7" s="1"/>
  <c r="F56" i="7" s="1"/>
  <c r="F56" i="18" s="1"/>
  <c r="J53" i="7"/>
  <c r="H52" i="7"/>
  <c r="Q24" i="10"/>
  <c r="I23" i="10"/>
  <c r="Q25" i="10" l="1"/>
  <c r="I24" i="10"/>
  <c r="H56" i="18"/>
  <c r="H53" i="7"/>
  <c r="J54" i="7"/>
  <c r="L57" i="7"/>
  <c r="N57" i="7" s="1"/>
  <c r="F57" i="7" s="1"/>
  <c r="F57" i="18" s="1"/>
  <c r="M58" i="7"/>
  <c r="Q26" i="10" l="1"/>
  <c r="I25" i="10"/>
  <c r="H54" i="7"/>
  <c r="J55" i="7"/>
  <c r="H57" i="18"/>
  <c r="L58" i="7"/>
  <c r="N58" i="7" s="1"/>
  <c r="F58" i="7" s="1"/>
  <c r="F58" i="18" s="1"/>
  <c r="M59" i="7"/>
  <c r="I26" i="10" l="1"/>
  <c r="Q27" i="10"/>
  <c r="H58" i="18"/>
  <c r="J56" i="7"/>
  <c r="H55" i="7"/>
  <c r="L59" i="7"/>
  <c r="N59" i="7" s="1"/>
  <c r="F59" i="7" s="1"/>
  <c r="F59" i="18" s="1"/>
  <c r="M60" i="7"/>
  <c r="M61" i="7" l="1"/>
  <c r="L60" i="7"/>
  <c r="N60" i="7" s="1"/>
  <c r="F60" i="7" s="1"/>
  <c r="F60" i="18" s="1"/>
  <c r="H59" i="18"/>
  <c r="I27" i="10"/>
  <c r="Q28" i="10"/>
  <c r="H56" i="7"/>
  <c r="J57" i="7"/>
  <c r="H60" i="18" l="1"/>
  <c r="Q29" i="10"/>
  <c r="I28" i="10"/>
  <c r="J58" i="7"/>
  <c r="H57" i="7"/>
  <c r="M62" i="7"/>
  <c r="L61" i="7"/>
  <c r="N61" i="7" s="1"/>
  <c r="F61" i="7" s="1"/>
  <c r="F61" i="18" s="1"/>
  <c r="H61" i="18" l="1"/>
  <c r="Q30" i="10"/>
  <c r="I29" i="10"/>
  <c r="L62" i="7"/>
  <c r="N62" i="7" s="1"/>
  <c r="F62" i="7" s="1"/>
  <c r="F62" i="18" s="1"/>
  <c r="M63" i="7"/>
  <c r="J59" i="7"/>
  <c r="H58" i="7"/>
  <c r="L63" i="7" l="1"/>
  <c r="N63" i="7" s="1"/>
  <c r="F63" i="7" s="1"/>
  <c r="F63" i="18" s="1"/>
  <c r="M64" i="7"/>
  <c r="H59" i="7"/>
  <c r="J60" i="7"/>
  <c r="Q31" i="10"/>
  <c r="I30" i="10"/>
  <c r="H62" i="18"/>
  <c r="L64" i="7" l="1"/>
  <c r="N64" i="7" s="1"/>
  <c r="F64" i="7" s="1"/>
  <c r="F64" i="18" s="1"/>
  <c r="Q33" i="10" s="1"/>
  <c r="M65" i="7"/>
  <c r="I31" i="10"/>
  <c r="C9" i="10" s="1"/>
  <c r="Q32" i="10"/>
  <c r="H63" i="18"/>
  <c r="J61" i="7"/>
  <c r="H60" i="7"/>
  <c r="H64" i="18" l="1"/>
  <c r="L65" i="7"/>
  <c r="N65" i="7" s="1"/>
  <c r="F65" i="7" s="1"/>
  <c r="F65" i="18" s="1"/>
  <c r="Q34" i="10" s="1"/>
  <c r="M66" i="7"/>
  <c r="I32" i="10"/>
  <c r="J62" i="7"/>
  <c r="H61" i="7"/>
  <c r="L66" i="7" l="1"/>
  <c r="N66" i="7" s="1"/>
  <c r="F66" i="7" s="1"/>
  <c r="F66" i="18" s="1"/>
  <c r="Q35" i="10" s="1"/>
  <c r="M67" i="7"/>
  <c r="I33" i="10"/>
  <c r="J63" i="7"/>
  <c r="H62" i="7"/>
  <c r="H65" i="18"/>
  <c r="H66" i="18" l="1"/>
  <c r="M68" i="7"/>
  <c r="L67" i="7"/>
  <c r="N67" i="7" s="1"/>
  <c r="F67" i="7" s="1"/>
  <c r="F67" i="18" s="1"/>
  <c r="Q36" i="10" s="1"/>
  <c r="H63" i="7"/>
  <c r="J64" i="7"/>
  <c r="I34" i="10"/>
  <c r="I35" i="10" l="1"/>
  <c r="L68" i="7"/>
  <c r="N68" i="7" s="1"/>
  <c r="F68" i="7" s="1"/>
  <c r="F68" i="18" s="1"/>
  <c r="Q37" i="10" s="1"/>
  <c r="M69" i="7"/>
  <c r="J65" i="7"/>
  <c r="H64" i="7"/>
  <c r="H67" i="18"/>
  <c r="H68" i="18" l="1"/>
  <c r="I36" i="10"/>
  <c r="L69" i="7"/>
  <c r="N69" i="7" s="1"/>
  <c r="F69" i="7" s="1"/>
  <c r="F69" i="18" s="1"/>
  <c r="M70" i="7"/>
  <c r="J66" i="7"/>
  <c r="H65" i="7"/>
  <c r="I37" i="10" l="1"/>
  <c r="Q38" i="10"/>
  <c r="H66" i="7"/>
  <c r="J67" i="7"/>
  <c r="L70" i="7"/>
  <c r="N70" i="7" s="1"/>
  <c r="F70" i="7" s="1"/>
  <c r="F70" i="18" s="1"/>
  <c r="M71" i="7"/>
  <c r="H69" i="18"/>
  <c r="Q39" i="10" l="1"/>
  <c r="I38" i="10"/>
  <c r="L71" i="7"/>
  <c r="N71" i="7" s="1"/>
  <c r="F71" i="7" s="1"/>
  <c r="F71" i="18" s="1"/>
  <c r="M72" i="7"/>
  <c r="H67" i="7"/>
  <c r="J68" i="7"/>
  <c r="H70" i="18"/>
  <c r="I39" i="10" l="1"/>
  <c r="Q40" i="10"/>
  <c r="H71" i="18"/>
  <c r="J69" i="7"/>
  <c r="H68" i="7"/>
  <c r="L72" i="7"/>
  <c r="N72" i="7" s="1"/>
  <c r="F72" i="7" s="1"/>
  <c r="F72" i="18" s="1"/>
  <c r="I40" i="10" s="1"/>
  <c r="M73" i="7"/>
  <c r="H72" i="18" l="1"/>
  <c r="L73" i="7"/>
  <c r="N73" i="7" s="1"/>
  <c r="F73" i="7" s="1"/>
  <c r="F73" i="18" s="1"/>
  <c r="M74" i="7"/>
  <c r="H69" i="7"/>
  <c r="J70" i="7"/>
  <c r="L74" i="7" l="1"/>
  <c r="N74" i="7" s="1"/>
  <c r="F74" i="7" s="1"/>
  <c r="F74" i="18" s="1"/>
  <c r="M75" i="7"/>
  <c r="H70" i="7"/>
  <c r="J71" i="7"/>
  <c r="H73" i="18"/>
  <c r="J72" i="7" l="1"/>
  <c r="H71" i="7"/>
  <c r="M76" i="7"/>
  <c r="L75" i="7"/>
  <c r="N75" i="7" s="1"/>
  <c r="F75" i="7" s="1"/>
  <c r="F75" i="18" s="1"/>
  <c r="J73" i="18"/>
  <c r="H74" i="18"/>
  <c r="F11" i="1"/>
  <c r="M77" i="7" l="1"/>
  <c r="L76" i="7"/>
  <c r="N76" i="7" s="1"/>
  <c r="F76" i="7" s="1"/>
  <c r="F76" i="18" s="1"/>
  <c r="H75" i="18"/>
  <c r="L73" i="18"/>
  <c r="G11" i="1"/>
  <c r="H72" i="7"/>
  <c r="J73" i="7"/>
  <c r="H76" i="18" l="1"/>
  <c r="J74" i="7"/>
  <c r="H73" i="7"/>
  <c r="L77" i="7"/>
  <c r="N77" i="7" s="1"/>
  <c r="F77" i="7" s="1"/>
  <c r="F77" i="18" s="1"/>
  <c r="M78" i="7"/>
  <c r="H74" i="7" l="1"/>
  <c r="J75" i="7"/>
  <c r="L78" i="7"/>
  <c r="N78" i="7" s="1"/>
  <c r="F78" i="7" s="1"/>
  <c r="F78" i="18" s="1"/>
  <c r="M79" i="7"/>
  <c r="H77" i="18"/>
  <c r="M80" i="7" l="1"/>
  <c r="L79" i="7"/>
  <c r="N79" i="7" s="1"/>
  <c r="F79" i="7" s="1"/>
  <c r="F79" i="18" s="1"/>
  <c r="H75" i="7"/>
  <c r="J76" i="7"/>
  <c r="H78" i="18"/>
  <c r="H79" i="18" l="1"/>
  <c r="L80" i="7"/>
  <c r="N80" i="7" s="1"/>
  <c r="F80" i="7" s="1"/>
  <c r="F80" i="18" s="1"/>
  <c r="M81" i="7"/>
  <c r="J77" i="7"/>
  <c r="H76" i="7"/>
  <c r="H80" i="18" l="1"/>
  <c r="H77" i="7"/>
  <c r="J78" i="7"/>
  <c r="M82" i="7"/>
  <c r="L81" i="7"/>
  <c r="N81" i="7" s="1"/>
  <c r="F81" i="7" s="1"/>
  <c r="F81" i="18" s="1"/>
  <c r="M83" i="7" l="1"/>
  <c r="L82" i="7"/>
  <c r="N82" i="7" s="1"/>
  <c r="F82" i="7" s="1"/>
  <c r="F82" i="18" s="1"/>
  <c r="H78" i="7"/>
  <c r="J79" i="7"/>
  <c r="H81" i="18"/>
  <c r="H79" i="7" l="1"/>
  <c r="J80" i="7"/>
  <c r="H82" i="18"/>
  <c r="L83" i="7"/>
  <c r="N83" i="7" s="1"/>
  <c r="F83" i="7" s="1"/>
  <c r="F83" i="18" s="1"/>
  <c r="M84" i="7"/>
  <c r="H80" i="7" l="1"/>
  <c r="J81" i="7"/>
  <c r="H83" i="18"/>
  <c r="L84" i="7"/>
  <c r="N84" i="7" s="1"/>
  <c r="F84" i="7" s="1"/>
  <c r="F84" i="18" s="1"/>
  <c r="M85" i="7"/>
  <c r="J82" i="7" l="1"/>
  <c r="H81" i="7"/>
  <c r="H84" i="18"/>
  <c r="M86" i="7"/>
  <c r="L85" i="7"/>
  <c r="N85" i="7" s="1"/>
  <c r="F85" i="7" s="1"/>
  <c r="F85" i="18" s="1"/>
  <c r="H85" i="18" l="1"/>
  <c r="M87" i="7"/>
  <c r="L86" i="7"/>
  <c r="N86" i="7" s="1"/>
  <c r="F86" i="7" s="1"/>
  <c r="F86" i="18" s="1"/>
  <c r="H82" i="7"/>
  <c r="J83" i="7"/>
  <c r="H83" i="7" l="1"/>
  <c r="J84" i="7"/>
  <c r="H86" i="18"/>
  <c r="L87" i="7"/>
  <c r="N87" i="7" s="1"/>
  <c r="F87" i="7" s="1"/>
  <c r="F87" i="18" s="1"/>
  <c r="M88" i="7"/>
  <c r="H87" i="18" l="1"/>
  <c r="H84" i="7"/>
  <c r="J85" i="7"/>
  <c r="M89" i="7"/>
  <c r="L88" i="7"/>
  <c r="N88" i="7" s="1"/>
  <c r="F88" i="7" s="1"/>
  <c r="F88" i="18" s="1"/>
  <c r="L89" i="7" l="1"/>
  <c r="N89" i="7" s="1"/>
  <c r="F89" i="7" s="1"/>
  <c r="F89" i="18" s="1"/>
  <c r="M90" i="7"/>
  <c r="J86" i="7"/>
  <c r="H85" i="7"/>
  <c r="H88" i="18"/>
  <c r="H89" i="18" l="1"/>
  <c r="H86" i="7"/>
  <c r="J87" i="7"/>
  <c r="M91" i="7"/>
  <c r="L90" i="7"/>
  <c r="N90" i="7" s="1"/>
  <c r="F90" i="7" s="1"/>
  <c r="F90" i="18" s="1"/>
  <c r="H87" i="7" l="1"/>
  <c r="J88" i="7"/>
  <c r="H90" i="18"/>
  <c r="M92" i="7"/>
  <c r="L91" i="7"/>
  <c r="N91" i="7" s="1"/>
  <c r="F91" i="7" s="1"/>
  <c r="F91" i="18" s="1"/>
  <c r="H91" i="18" l="1"/>
  <c r="J89" i="7"/>
  <c r="H88" i="7"/>
  <c r="M93" i="7"/>
  <c r="L92" i="7"/>
  <c r="N92" i="7" s="1"/>
  <c r="F92" i="7" s="1"/>
  <c r="F92" i="18" s="1"/>
  <c r="M94" i="7" l="1"/>
  <c r="L93" i="7"/>
  <c r="N93" i="7" s="1"/>
  <c r="F93" i="7" s="1"/>
  <c r="F93" i="18" s="1"/>
  <c r="J90" i="7"/>
  <c r="H89" i="7"/>
  <c r="H92" i="18"/>
  <c r="J91" i="7" l="1"/>
  <c r="H90" i="7"/>
  <c r="H93" i="18"/>
  <c r="M95" i="7"/>
  <c r="L94" i="7"/>
  <c r="N94" i="7" s="1"/>
  <c r="F94" i="7" s="1"/>
  <c r="F94" i="18" s="1"/>
  <c r="F12" i="1" l="1"/>
  <c r="H94" i="18"/>
  <c r="J93" i="18"/>
  <c r="L95" i="7"/>
  <c r="N95" i="7" s="1"/>
  <c r="F95" i="7" s="1"/>
  <c r="F95" i="18" s="1"/>
  <c r="M96" i="7"/>
  <c r="H91" i="7"/>
  <c r="J92" i="7"/>
  <c r="J93" i="7" l="1"/>
  <c r="H92" i="7"/>
  <c r="L93" i="18"/>
  <c r="G12" i="1"/>
  <c r="H95" i="18"/>
  <c r="L96" i="7"/>
  <c r="N96" i="7" s="1"/>
  <c r="F96" i="7" s="1"/>
  <c r="F96" i="18" s="1"/>
  <c r="M97" i="7"/>
  <c r="M98" i="7" l="1"/>
  <c r="L97" i="7"/>
  <c r="N97" i="7" s="1"/>
  <c r="F97" i="7" s="1"/>
  <c r="F97" i="18" s="1"/>
  <c r="H96" i="18"/>
  <c r="J94" i="7"/>
  <c r="H93" i="7"/>
  <c r="H97" i="18" l="1"/>
  <c r="J95" i="7"/>
  <c r="H94" i="7"/>
  <c r="L98" i="7"/>
  <c r="N98" i="7" s="1"/>
  <c r="F98" i="7" s="1"/>
  <c r="F98" i="18" s="1"/>
  <c r="M99" i="7"/>
  <c r="H98" i="18" l="1"/>
  <c r="M100" i="7"/>
  <c r="L99" i="7"/>
  <c r="N99" i="7" s="1"/>
  <c r="F99" i="7" s="1"/>
  <c r="F99" i="18" s="1"/>
  <c r="J96" i="7"/>
  <c r="H95" i="7"/>
  <c r="H99" i="18" l="1"/>
  <c r="M101" i="7"/>
  <c r="L100" i="7"/>
  <c r="N100" i="7" s="1"/>
  <c r="F100" i="7" s="1"/>
  <c r="F100" i="18" s="1"/>
  <c r="J97" i="7"/>
  <c r="H96" i="7"/>
  <c r="H100" i="18" l="1"/>
  <c r="M102" i="7"/>
  <c r="L101" i="7"/>
  <c r="N101" i="7" s="1"/>
  <c r="F101" i="7" s="1"/>
  <c r="F101" i="18" s="1"/>
  <c r="H97" i="7"/>
  <c r="J98" i="7"/>
  <c r="H101" i="18" l="1"/>
  <c r="M103" i="7"/>
  <c r="L103" i="7" s="1"/>
  <c r="N103" i="7" s="1"/>
  <c r="F103" i="7" s="1"/>
  <c r="F103" i="18" s="1"/>
  <c r="L102" i="7"/>
  <c r="N102" i="7" s="1"/>
  <c r="F102" i="7" s="1"/>
  <c r="F102" i="18" s="1"/>
  <c r="H98" i="7"/>
  <c r="J99" i="7"/>
  <c r="H102" i="18" l="1"/>
  <c r="H103" i="18" s="1"/>
  <c r="J100" i="7"/>
  <c r="H99" i="7"/>
  <c r="J101" i="7" l="1"/>
  <c r="H100" i="7"/>
  <c r="J102" i="7" l="1"/>
  <c r="H101" i="7"/>
  <c r="H102" i="7" l="1"/>
  <c r="J103" i="7"/>
  <c r="H103" i="7" s="1"/>
</calcChain>
</file>

<file path=xl/comments1.xml><?xml version="1.0" encoding="utf-8"?>
<comments xmlns="http://schemas.openxmlformats.org/spreadsheetml/2006/main">
  <authors>
    <author>rufert</author>
  </authors>
  <commentList>
    <comment ref="A37" authorId="0" shapeId="0">
      <text>
        <r>
          <rPr>
            <sz val="8"/>
            <color indexed="81"/>
            <rFont val="Tahoma"/>
          </rPr>
          <t xml:space="preserve">Whilst on the jig
</t>
        </r>
      </text>
    </comment>
    <comment ref="A39" authorId="0" shapeId="0">
      <text>
        <r>
          <rPr>
            <sz val="8"/>
            <color indexed="81"/>
            <rFont val="Tahoma"/>
          </rPr>
          <t xml:space="preserve">Whilst on the jig
</t>
        </r>
      </text>
    </comment>
    <comment ref="A41" authorId="0" shapeId="0">
      <text>
        <r>
          <rPr>
            <sz val="8"/>
            <color indexed="81"/>
            <rFont val="Tahoma"/>
            <family val="2"/>
          </rPr>
          <t xml:space="preserve">Whilst on the jig
</t>
        </r>
      </text>
    </comment>
  </commentList>
</comments>
</file>

<file path=xl/comments2.xml><?xml version="1.0" encoding="utf-8"?>
<comments xmlns="http://schemas.openxmlformats.org/spreadsheetml/2006/main">
  <authors>
    <author>swafnir</author>
  </authors>
  <commentList>
    <comment ref="H3" authorId="0" shapeId="0">
      <text>
        <r>
          <rPr>
            <b/>
            <sz val="9"/>
            <color indexed="81"/>
            <rFont val="Tahoma"/>
            <charset val="1"/>
          </rPr>
          <t xml:space="preserve">0…0,999 = Tiefpass
1 = Kein Filter
1,001…2 = Hochpass
</t>
        </r>
      </text>
    </comment>
  </commentList>
</comments>
</file>

<file path=xl/sharedStrings.xml><?xml version="1.0" encoding="utf-8"?>
<sst xmlns="http://schemas.openxmlformats.org/spreadsheetml/2006/main" count="293" uniqueCount="225">
  <si>
    <t>Meter</t>
  </si>
  <si>
    <t>Shortrange</t>
  </si>
  <si>
    <t>Longrange</t>
  </si>
  <si>
    <t>Polynome reinfitten (Trendlinie)</t>
  </si>
  <si>
    <t>Distand</t>
  </si>
  <si>
    <t>Visier</t>
  </si>
  <si>
    <t xml:space="preserve">           Shortrange</t>
  </si>
  <si>
    <t>Distanz [m]</t>
  </si>
  <si>
    <t>Visier [mm]</t>
  </si>
  <si>
    <t>Geschossen</t>
  </si>
  <si>
    <t>Kontrollle mit den wirklich geschossenen Distanzen</t>
  </si>
  <si>
    <t>Frage</t>
  </si>
  <si>
    <t>Beim Einschiessen können prinzipiell Fehler geschehen.</t>
  </si>
  <si>
    <t>Antwort</t>
  </si>
  <si>
    <t>Annahme 1: Nichts in der Natur ist aprupt und ein Dirac-Stoss ist im Bogenschiessen nicht existent.</t>
  </si>
  <si>
    <t>Annahme 2: Fehler mitteln sich aus</t>
  </si>
  <si>
    <t>Beide Distanzsegmente folgen einer Methode (Formel)</t>
  </si>
  <si>
    <t>Dazu wird ein Polynom geformt für beide IST-Tabellen</t>
  </si>
  <si>
    <t>Danach wird mittels dem Polynom neu berechnet (pro Distanzsegment)</t>
  </si>
  <si>
    <t>Von Natur aus werden die Formeln in ihren Schnittregionen auseinanderdriften.</t>
  </si>
  <si>
    <t>Gruss</t>
  </si>
  <si>
    <t>Thomas</t>
  </si>
  <si>
    <t>Use Long</t>
  </si>
  <si>
    <t>Use Both</t>
  </si>
  <si>
    <t>Use Short</t>
  </si>
  <si>
    <t>Combined</t>
  </si>
  <si>
    <t>Delta</t>
  </si>
  <si>
    <t>Ausdrucken, Laminieren und mitnehmen! :o)</t>
  </si>
  <si>
    <t># of Combinations</t>
  </si>
  <si>
    <t>Public Release:</t>
  </si>
  <si>
    <t>Last Revision</t>
  </si>
  <si>
    <t xml:space="preserve"> - </t>
  </si>
  <si>
    <t>Merge der beiden Polynome in den Schnittbereichen mit neuer Formel:</t>
  </si>
  <si>
    <t>Lineare Gewichtungsverschiebung von Shortrange zu Longrange</t>
  </si>
  <si>
    <t>Dadurch gibt es einen weicheren Übergang mit weniger unnatürlichen Kanten und Ecken.</t>
  </si>
  <si>
    <t>Vereinfachung der Handhabung in Anbetracht eines baldigen Public Release</t>
  </si>
  <si>
    <t>Einführung eines Combination-Limits:</t>
  </si>
  <si>
    <t>Der Wert sagt aus, bis zu welchem Delta hin die beiden Werten gewichtet zusammengeführt werden sollen.</t>
  </si>
  <si>
    <t>Je höher der Wert, desto mehr Werte werden zusammengeführt.</t>
  </si>
  <si>
    <t xml:space="preserve"> - Füllen Sie dort die gelb markierten Felder aus:</t>
  </si>
  <si>
    <t xml:space="preserve"> - Arbeiten Sie sich von "Erstens" bis "Viertens" durch die Blätter.</t>
  </si>
  <si>
    <t>Distanz</t>
  </si>
  <si>
    <t>Riser</t>
  </si>
  <si>
    <t>Wurfarme</t>
  </si>
  <si>
    <t>Stabilisator</t>
  </si>
  <si>
    <t>Sehenabstand</t>
  </si>
  <si>
    <t>Pfeiltyp</t>
  </si>
  <si>
    <t>Pfeilänge</t>
  </si>
  <si>
    <t>Insert</t>
  </si>
  <si>
    <t>Point</t>
  </si>
  <si>
    <t>Nock</t>
  </si>
  <si>
    <t>Vanes</t>
  </si>
  <si>
    <t>Gewichtung Stabilisator</t>
  </si>
  <si>
    <t>Button</t>
  </si>
  <si>
    <t>Auflage</t>
  </si>
  <si>
    <t>Sehnenmaterial</t>
  </si>
  <si>
    <t>Sehne: # of strands</t>
  </si>
  <si>
    <t>Unterkante oberer Nockpunkt</t>
  </si>
  <si>
    <t>Pfund bei Vollauszug</t>
  </si>
  <si>
    <t>Material</t>
  </si>
  <si>
    <t>Setup</t>
  </si>
  <si>
    <t>Statischer Tiller</t>
  </si>
  <si>
    <t>Materialkennkarte implementiert zur einfacheren Differenzierung von Setups und Material</t>
  </si>
  <si>
    <t>Hier mitteln wir gewichtet und komplettieren die gerechnete Tabelle mit den restlichen Werten.</t>
  </si>
  <si>
    <t>www.bv-bern.ch</t>
  </si>
  <si>
    <t>Sehr einfache Möglichkeit, um zu bestimmen, wo überall die Werte von Short- und Longrange zusammengeführt werden sollen</t>
  </si>
  <si>
    <t>Manual</t>
  </si>
  <si>
    <t>Schnittpunkt mergen</t>
  </si>
  <si>
    <t>Aktives Einschiessen</t>
  </si>
  <si>
    <t>Finalisieren</t>
  </si>
  <si>
    <t>Für Langdistanz ist die Rechnung perfekt: 18, 50, 90 einschiessen, 30, 70 ergeben sich</t>
  </si>
  <si>
    <t>Cleanup</t>
  </si>
  <si>
    <t>V.: 0.01</t>
  </si>
  <si>
    <t>V.: 0.15</t>
  </si>
  <si>
    <t>V.: 0.2t</t>
  </si>
  <si>
    <t>V.: 1.0</t>
  </si>
  <si>
    <t>V.: 2.1</t>
  </si>
  <si>
    <t>V.: 2.11</t>
  </si>
  <si>
    <t>Erste Versuche mit Offsetvarianzen um mit nur 2 Distanzen gute Resultate zu bekommen. Abandoned.</t>
  </si>
  <si>
    <t>Erstes Merge der beiden Polynome im Schnittebereich: Mittelwert</t>
  </si>
  <si>
    <t>V.: 2.2</t>
  </si>
  <si>
    <t>V.: 2.5</t>
  </si>
  <si>
    <t>Mögliche Methode um Distanzen beim Bogenschiessen auf dem Visier zu evaluieren</t>
  </si>
  <si>
    <t>Version:</t>
  </si>
  <si>
    <t xml:space="preserve"> - Hier ein Ausreiser heisst meistens: Ungenau eingeschossen.</t>
  </si>
  <si>
    <t>Annahme 3: Der Pfeil folgt einem ballistischen Verhalten</t>
  </si>
  <si>
    <t>Ich schiesse mit solchen Werten seit 2005 und hatte noch nie Probleme.</t>
  </si>
  <si>
    <t>Dies ist von Vorteil für Field und 3D: Zwischendistanzen können so auch auf Kurzdist. Berechnet werden</t>
  </si>
  <si>
    <t>Verfeinerung des Ausrechnungsrasters um auch Field und 3D-Schützen bedienen zu können.</t>
  </si>
  <si>
    <t>Measurements/Constants</t>
  </si>
  <si>
    <t>FPS (μWave Andy)</t>
  </si>
  <si>
    <t>Toptip string -&gt; start top serving</t>
  </si>
  <si>
    <t># of turns in the string</t>
  </si>
  <si>
    <t>Length of top serving</t>
  </si>
  <si>
    <t>Toptip string -&gt; start mid-serving</t>
  </si>
  <si>
    <t>Toptip string -&gt; start lower serving</t>
  </si>
  <si>
    <t>Length of middle serving</t>
  </si>
  <si>
    <t>Length of lower serving</t>
  </si>
  <si>
    <t>Umwicklungsgarn</t>
  </si>
  <si>
    <t>Material und dessen Setup / Messwerte</t>
  </si>
  <si>
    <t>Weight of Arrow, total, in grams</t>
  </si>
  <si>
    <t>C.: 2.7</t>
  </si>
  <si>
    <t>Materialkennkarte erweitert</t>
  </si>
  <si>
    <t>Implementierung eines 2. Polynoms zur Berechnung der Kurzdistanzen</t>
  </si>
  <si>
    <t>Kurzdistanzen (6-20m) verhalten sich anders als Langdistanzen (16-100m)</t>
  </si>
  <si>
    <t>Erste Version mit Polynomen.</t>
  </si>
  <si>
    <t>Button-Center --&gt; Klicker</t>
  </si>
  <si>
    <t>Seitenversatz am Visier</t>
  </si>
  <si>
    <t>Buttonkopf --&gt; Riserfläche</t>
  </si>
  <si>
    <t>Ende Vane --&gt; Nockbett</t>
  </si>
  <si>
    <t>Schrägstellung Vanes</t>
  </si>
  <si>
    <t>Div</t>
  </si>
  <si>
    <t>Combination-Limit [mm]: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</si>
  <si>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Combined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</si>
  <si>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Longrange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</si>
  <si>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Fullrange</t>
  </si>
  <si>
    <t>FIELD</t>
  </si>
  <si>
    <t>20cm</t>
  </si>
  <si>
    <t>40cm</t>
  </si>
  <si>
    <t>60cm</t>
  </si>
  <si>
    <t>80cm</t>
  </si>
  <si>
    <t>3D</t>
  </si>
  <si>
    <t>V.: 2.8</t>
  </si>
  <si>
    <t>1m-Auflösung implementiert für Field</t>
  </si>
  <si>
    <t>Combination-Limit ist nun automatisiert für gesamten Schnittbereich</t>
  </si>
  <si>
    <t>Field, 3D und FITA-Distanzkarten parallel</t>
  </si>
  <si>
    <t>FITA</t>
  </si>
  <si>
    <t>x^3</t>
  </si>
  <si>
    <t>x^2</t>
  </si>
  <si>
    <t>x</t>
  </si>
  <si>
    <t>#</t>
  </si>
  <si>
    <t>%Short</t>
  </si>
  <si>
    <t>%Long</t>
  </si>
  <si>
    <t>Combined
Result</t>
  </si>
  <si>
    <t>Combined?</t>
  </si>
  <si>
    <t>ABS (d@14)</t>
  </si>
  <si>
    <t>ABS (d@20)</t>
  </si>
  <si>
    <t>Combination-limit-calculation</t>
  </si>
  <si>
    <t>MIN (d@ABS)</t>
  </si>
  <si>
    <t>Sollten beim 4. Schritt Drift-Fehler auftreten und die Polynome sind richtig übertragen:</t>
  </si>
  <si>
    <t>Berechnete Polynom-Terme:</t>
  </si>
  <si>
    <t>Spielt unten etwas mit den Werten rum in den Polynomen bis es passt</t>
  </si>
  <si>
    <t>Übertragene Werte.</t>
  </si>
  <si>
    <t>(Möglich für Änderungen)</t>
  </si>
  <si>
    <t>ABS(Delta)</t>
  </si>
  <si>
    <t>V.: 3.0</t>
  </si>
  <si>
    <t xml:space="preserve"> -</t>
  </si>
  <si>
    <t>Wechsel der Händischen Übertragung der Polynome zu Automatischer Berechnung mit Option zur händischen Anpassung</t>
  </si>
  <si>
    <t>V.: 3.1</t>
  </si>
  <si>
    <t>Minimierung der erforderlichen einzuschiessenden Distanzen</t>
  </si>
  <si>
    <t>Zu beachten bei einzelnen Blättern:</t>
  </si>
  <si>
    <t>- "Erstens":</t>
  </si>
  <si>
    <t xml:space="preserve">Kann 90m nicht mehr mit der selben Distanz des Auslegers geschossen werden, so kann mit Hilfe des Polynoms  </t>
  </si>
  <si>
    <t>auf diesem Blatt errechnet werden, wo ca das Visier wäre, wenn man bis 90m mit diesem Ausleger schiessen könnte.</t>
  </si>
  <si>
    <t>Dieser Wert kann dann bei 90m eingetragen werden.</t>
  </si>
  <si>
    <t>- "Zweitens":</t>
  </si>
  <si>
    <t>Dazu einfach bei den gelben Feldern eigene Werte einfüllen.</t>
  </si>
  <si>
    <t>- "Drittens":</t>
  </si>
  <si>
    <t>Als Voreinstellung ist ein gewichtetes Zusammenführen bis zu einer Differenz von 0.8mm  eingestellt.</t>
  </si>
  <si>
    <t xml:space="preserve">Können damit nicht mehr als 1 Wert zusammengeführt werden oder ist kein klarer Bereich ersichtlich, in dem </t>
  </si>
  <si>
    <t xml:space="preserve">zusammngeführt wird (also kein ununterbrochener Bereich, in dem das Merge aktiv ist), so kann dieser Wert im gelben </t>
  </si>
  <si>
    <t xml:space="preserve">Im unteren Diagramm kann gesehen werden (Allenfalls die Skalierung anpassen!), wie die beiden Kurven zur gelben </t>
  </si>
  <si>
    <t>Kurve zusammengefasst werden.</t>
  </si>
  <si>
    <t>- "Viertens":</t>
  </si>
  <si>
    <t xml:space="preserve">existieren oder ob es allenfalls eine Drift hat. Bei einer Drift und wenn man sicher ist, dass das Einschiessen gut war, </t>
  </si>
  <si>
    <t>seine Gründe im Tuning des Bogens oder Ermüdung des Schützen beim Einschiessen.</t>
  </si>
  <si>
    <t>Einstellung Härte am Button</t>
  </si>
  <si>
    <t>Gültig für diese Berechnung</t>
  </si>
  <si>
    <t>V.: 3.2</t>
  </si>
  <si>
    <t>Erweiterung der Kurzdistanzen von min 6m auf 2m.</t>
  </si>
  <si>
    <t>V.: 3.3</t>
  </si>
  <si>
    <t>Optische Verbesserungen</t>
  </si>
  <si>
    <t>Gefiltert</t>
  </si>
  <si>
    <t>filterfaktor</t>
  </si>
  <si>
    <t>Visier:</t>
  </si>
  <si>
    <t>Vorschlag aus Ende [mm]</t>
  </si>
  <si>
    <t>Resultierende Abweichung [mm]</t>
  </si>
  <si>
    <t>V.: 3.4</t>
  </si>
  <si>
    <t>-</t>
  </si>
  <si>
    <t>30m-Marker in "Viertens" eingetragen (vergessen)</t>
  </si>
  <si>
    <t>V.: 3.5</t>
  </si>
  <si>
    <t>Bei "Drittens" sind nun die aktiv eingeschossenen Werte auch ersichtlich in den Diagrammen</t>
  </si>
  <si>
    <t>Filtermöglichkeit für Finales Visier implementiert (Tiefpass (Sinnvoll) und Hochpass (weniger sinnvoll) möglich). Mit Filter = 1 = ausgeschaltet</t>
  </si>
  <si>
    <t>Fehlerabfangung bei extrem tiefen Visierwerten (&lt;2mm) beim Merge</t>
  </si>
  <si>
    <t>Bei "Erstens" sind nun die Resultate aus "Viertens" auch mit drin zum einfacheren "Was wäre wenn?"-Spiel</t>
  </si>
  <si>
    <t>Möglichkeit, die eingegeben Werte vom Einschiessen noch anzupassen für Spiel "Was wäre wenn?"</t>
  </si>
  <si>
    <t>Automatischer Merge nun mit der mittleren Spalte bei "Drittens" manuell übersteuerbar</t>
  </si>
  <si>
    <t xml:space="preserve">so können auf Blatt "Zweitens" die Polynome angepasst werden. Das ist allerdings nur SEHR selten gut und hat allenfalls </t>
  </si>
  <si>
    <t xml:space="preserve">Keine echte Modifikation möglich und sinnvoll. Hier kann kontrolliert werden, ob allenfalls Zeoichen für ein ungenaues Einschiessen </t>
  </si>
  <si>
    <t>Allenfalls mit den Polynomen korrigieren.</t>
  </si>
  <si>
    <t>Ein Tiefpass-Filter wurde eingebaut für allfällige harte Ecken im Merge zu mildern. ACHTUNG: Teifpass hat IMMER eine Verzögerung (--&gt; Distanz wird weiter)</t>
  </si>
  <si>
    <t>Hier kann auch ds "Was wäre wenn?"-Spiel gemacht werden: Ein ungenaues Einschiessen kann einfach mal akzeptiert werden und man schaut,</t>
  </si>
  <si>
    <t>Ist man mit den errechneten Polynomen nicht zufrieden, so können die Werte des Polynomes noch angepasst werden.</t>
  </si>
  <si>
    <t>Feld angepasst werden. Allenfalls kann mit "X" in den orangen Feldern komplett selber definiert werden, wo gemergt wird.</t>
  </si>
  <si>
    <t xml:space="preserve">was rauskommt, wenn man den Vorschlag vom Excel übernimmt (Orange Felder) </t>
  </si>
  <si>
    <t>und sollten besser sein gelassen werden</t>
  </si>
  <si>
    <t xml:space="preserve"> - Die Orangen Felder sind für Könner und Kenner</t>
  </si>
  <si>
    <t>Bereich der Überlappung von Short- &amp; Longrange vergrössert: Neu prinzipiell 9-30m</t>
  </si>
  <si>
    <t>Kann aber mit Orangen Bereichen löschen angepasst werden: Löschen und es steht nicht zur Verfügung</t>
  </si>
  <si>
    <t>Einfach X in den mittleren Spalten einfügen, wo man Mergen will</t>
  </si>
  <si>
    <t>Annahme 4: Der Bogen ist gut eingestellt. Vorallem die Nockpunkthöhe und Tiller!</t>
  </si>
  <si>
    <t>90m-Hilfe beim eintragen erstellt enn das Visier in der Länge verändert werden muss.</t>
  </si>
  <si>
    <t>Minimaldistanz auf 5m für 3D und 6m für Field eingestellt</t>
  </si>
  <si>
    <t>V.: 3.6</t>
  </si>
  <si>
    <t>28.12.2004</t>
  </si>
  <si>
    <t>First Build:</t>
  </si>
  <si>
    <t>First private Gold:</t>
  </si>
  <si>
    <t>Die hier vorgestellte Methode hat mir gute Dienste geleistet und ist mit echten Werten von mir bestückt.</t>
  </si>
  <si>
    <t>90m-Hilfe beim Eintragen erstellt wenn das Visier in der Länge verändert werden muss.</t>
  </si>
  <si>
    <t>V.: 3.6.1</t>
  </si>
  <si>
    <t>Bugfix: Beim Printout waren die 4 FITA-Distanzen noch falsch verlinkt</t>
  </si>
  <si>
    <t xml:space="preserve">Für 3D und Field wurde die finale Tabelle mit mehr (zu) tiefen Werten befüllt um Tief- / Hochschüsse auf Minimaldistanz zu bedienen. Grau hinterlegt zur Kenntniss. </t>
  </si>
  <si>
    <t>V.: 3.7</t>
  </si>
  <si>
    <t>Polynomische Regression</t>
  </si>
  <si>
    <t>Distanz (m)</t>
  </si>
  <si>
    <t>Erste Visiereinstellung [mm]</t>
  </si>
  <si>
    <t>Korrigierte Visiereinstellung [mm]</t>
  </si>
  <si>
    <t xml:space="preserve"> - Hier eine Drift heisst: Problem mit den Polynomen oder der Filter nicht gut (Probier mit Filter = 1)</t>
  </si>
  <si>
    <t>V.: 3.8</t>
  </si>
  <si>
    <t>weitere Range-Erweiterung im Finalen Printout</t>
  </si>
  <si>
    <t>Filteroption im 4.Schritt</t>
  </si>
  <si>
    <t>Numerische Schätzung des 90m-Punktes als Hilfe verfügbar wenn keine 90m eingeschossen werden</t>
  </si>
  <si>
    <t>3.7</t>
  </si>
  <si>
    <t>Wie kann ich möglichst schnell und Fehlerfrei meine Distanzen in 1m-Schritten einschiessen?</t>
  </si>
  <si>
    <t xml:space="preserve">© 2021, Thomas Rufer, BV Bern,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</si>
</sst>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0.000"/>
    <numFmt numFmtId="165" formatCode="0.0"/>
    <numFmt numFmtId="167" formatCode="0.000000000"/>
  </numFmts>
  <fonts count="23">
    <font>
      <sz val="10"/>
      <name val="Arial"/>
    </font>
    <font>
      <sz val="10"/>
      <color indexed="9"/>
      <name val="Arial"/>
      <family val="2"/>
    </font>
    <font>
      <b/>
      <sz val="18"/>
      <name val="Arial"/>
      <family val="2"/>
    </font>
    <font>
      <sz val="8"/>
      <name val="Arial"/>
    </font>
    <font>
      <u/>
      <sz val="10"/>
      <color indexed="12"/>
      <name val="Arial"/>
    </font>
    <font>
      <b/>
      <sz val="10"/>
      <name val="Arial"/>
      <family val="2"/>
    </font>
    <font>
      <sz val="10"/>
      <color indexed="9"/>
      <name val="Arial"/>
    </font>
    <font>
      <b/>
      <sz val="8"/>
      <name val="Arial"/>
    </font>
    <font>
      <b/>
      <sz val="16"/>
      <name val="Arial"/>
      <family val="2"/>
    </font>
    <font>
      <sz val="16"/>
      <name val="Arial"/>
      <family val="2"/>
    </font>
    <font>
      <sz val="10"/>
      <color indexed="10"/>
      <name val="Arial"/>
    </font>
    <font>
      <sz val="10"/>
      <name val="Arial"/>
      <family val="2"/>
    </font>
    <font>
      <sz val="8"/>
      <color indexed="81"/>
      <name val="Tahoma"/>
    </font>
    <font>
      <sz val="8"/>
      <color indexed="81"/>
      <name val="Tahoma"/>
      <family val="2"/>
    </font>
    <font>
      <sz val="6"/>
      <name val="Arial"/>
    </font>
    <font>
      <b/>
      <sz val="8"/>
      <name val="Arial"/>
      <family val="2"/>
    </font>
    <font>
      <sz val="8"/>
      <name val="Arial"/>
      <family val="2"/>
    </font>
    <font>
      <b/>
      <sz val="14"/>
      <name val="Arial"/>
      <family val="2"/>
    </font>
    <font>
      <b/>
      <sz val="10"/>
      <color indexed="10"/>
      <name val="Arial"/>
      <family val="2"/>
    </font>
    <font>
      <sz val="10"/>
      <color indexed="12"/>
      <name val="Arial"/>
      <family val="2"/>
    </font>
    <font>
      <sz val="10"/>
      <color indexed="22"/>
      <name val="Arial"/>
    </font>
    <font>
      <b/>
      <sz val="9"/>
      <color indexed="81"/>
      <name val="Tahoma"/>
      <charset val="1"/>
    </font>
    <font>
      <sz val="10"/>
      <color theme="1"/>
      <name val="Arial"/>
      <family val="2"/>
    </font>
  </fonts>
  <fills count="14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15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8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theme="0" tint="-0.14999847407452621"/>
        <bgColor indexed="64"/>
      </patternFill>
    </fill>
  </fills>
  <borders count="5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4" fillId="0" borderId="0" applyNumberFormat="0" applyFill="0" applyBorder="0" applyAlignment="0" applyProtection="0">
      <alignment vertical="top"/>
      <protection locked="0"/>
    </xf>
  </cellStyleXfs>
  <cellXfs count="224">
    <xf numFmtId="0" fontId="0" fillId="0" borderId="0" xfId="0"/>
    <xf numFmtId="0" fontId="0" fillId="0" borderId="0" xfId="0" applyAlignment="1">
      <alignment horizontal="center"/>
    </xf>
    <xf numFmtId="2" fontId="0" fillId="0" borderId="0" xfId="0" applyNumberFormat="1" applyBorder="1"/>
    <xf numFmtId="0" fontId="0" fillId="0" borderId="0" xfId="0" applyAlignment="1">
      <alignment horizontal="left"/>
    </xf>
    <xf numFmtId="0" fontId="0" fillId="0" borderId="1" xfId="0" applyBorder="1"/>
    <xf numFmtId="0" fontId="0" fillId="0" borderId="2" xfId="0" applyBorder="1"/>
    <xf numFmtId="0" fontId="0" fillId="0" borderId="3" xfId="0" applyBorder="1"/>
    <xf numFmtId="0" fontId="0" fillId="0" borderId="4" xfId="0" applyBorder="1"/>
    <xf numFmtId="0" fontId="0" fillId="0" borderId="0" xfId="0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0" fillId="0" borderId="0" xfId="0" applyFill="1" applyBorder="1"/>
    <xf numFmtId="0" fontId="2" fillId="0" borderId="0" xfId="0" applyFont="1"/>
    <xf numFmtId="0" fontId="0" fillId="0" borderId="9" xfId="0" applyBorder="1" applyAlignment="1"/>
    <xf numFmtId="0" fontId="0" fillId="0" borderId="10" xfId="0" applyBorder="1" applyAlignment="1">
      <alignment textRotation="90"/>
    </xf>
    <xf numFmtId="0" fontId="0" fillId="0" borderId="0" xfId="0" applyFill="1"/>
    <xf numFmtId="0" fontId="0" fillId="2" borderId="10" xfId="0" applyFill="1" applyBorder="1"/>
    <xf numFmtId="0" fontId="0" fillId="3" borderId="10" xfId="0" applyFill="1" applyBorder="1"/>
    <xf numFmtId="2" fontId="0" fillId="0" borderId="0" xfId="0" applyNumberFormat="1"/>
    <xf numFmtId="2" fontId="0" fillId="3" borderId="10" xfId="0" applyNumberFormat="1" applyFill="1" applyBorder="1"/>
    <xf numFmtId="0" fontId="5" fillId="0" borderId="10" xfId="0" applyFont="1" applyBorder="1"/>
    <xf numFmtId="0" fontId="0" fillId="2" borderId="11" xfId="0" applyFill="1" applyBorder="1"/>
    <xf numFmtId="0" fontId="5" fillId="0" borderId="0" xfId="0" applyFont="1" applyAlignment="1">
      <alignment horizontal="center"/>
    </xf>
    <xf numFmtId="0" fontId="5" fillId="0" borderId="11" xfId="0" applyFont="1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14" fontId="0" fillId="0" borderId="15" xfId="0" applyNumberFormat="1" applyBorder="1" applyAlignment="1">
      <alignment horizontal="center"/>
    </xf>
    <xf numFmtId="0" fontId="4" fillId="0" borderId="0" xfId="1" applyAlignment="1" applyProtection="1"/>
    <xf numFmtId="14" fontId="5" fillId="0" borderId="0" xfId="0" applyNumberFormat="1" applyFont="1" applyAlignment="1">
      <alignment horizontal="center"/>
    </xf>
    <xf numFmtId="0" fontId="0" fillId="0" borderId="0" xfId="0" applyBorder="1" applyAlignment="1">
      <alignment horizontal="right"/>
    </xf>
    <xf numFmtId="0" fontId="4" fillId="0" borderId="0" xfId="1" applyBorder="1" applyAlignment="1" applyProtection="1"/>
    <xf numFmtId="0" fontId="0" fillId="0" borderId="16" xfId="0" applyBorder="1" applyAlignment="1">
      <alignment horizontal="center"/>
    </xf>
    <xf numFmtId="0" fontId="0" fillId="4" borderId="3" xfId="0" applyFill="1" applyBorder="1"/>
    <xf numFmtId="0" fontId="0" fillId="4" borderId="6" xfId="0" applyFill="1" applyBorder="1"/>
    <xf numFmtId="0" fontId="0" fillId="4" borderId="7" xfId="0" applyFill="1" applyBorder="1"/>
    <xf numFmtId="0" fontId="0" fillId="4" borderId="8" xfId="0" applyFill="1" applyBorder="1"/>
    <xf numFmtId="0" fontId="5" fillId="0" borderId="17" xfId="0" applyFont="1" applyBorder="1" applyAlignment="1">
      <alignment horizontal="center"/>
    </xf>
    <xf numFmtId="0" fontId="7" fillId="4" borderId="18" xfId="0" applyFont="1" applyFill="1" applyBorder="1" applyAlignment="1">
      <alignment horizontal="center"/>
    </xf>
    <xf numFmtId="0" fontId="7" fillId="4" borderId="19" xfId="0" applyFont="1" applyFill="1" applyBorder="1" applyAlignment="1">
      <alignment horizontal="center"/>
    </xf>
    <xf numFmtId="0" fontId="7" fillId="4" borderId="20" xfId="0" applyFont="1" applyFill="1" applyBorder="1" applyAlignment="1">
      <alignment horizontal="center"/>
    </xf>
    <xf numFmtId="0" fontId="7" fillId="4" borderId="21" xfId="0" applyFont="1" applyFill="1" applyBorder="1" applyAlignment="1">
      <alignment horizontal="center"/>
    </xf>
    <xf numFmtId="0" fontId="7" fillId="4" borderId="22" xfId="0" applyFont="1" applyFill="1" applyBorder="1" applyAlignment="1">
      <alignment horizontal="center"/>
    </xf>
    <xf numFmtId="0" fontId="7" fillId="4" borderId="23" xfId="0" applyFont="1" applyFill="1" applyBorder="1" applyAlignment="1">
      <alignment horizontal="center"/>
    </xf>
    <xf numFmtId="0" fontId="7" fillId="5" borderId="12" xfId="0" applyFont="1" applyFill="1" applyBorder="1" applyAlignment="1">
      <alignment horizontal="center"/>
    </xf>
    <xf numFmtId="0" fontId="7" fillId="5" borderId="13" xfId="0" applyFont="1" applyFill="1" applyBorder="1" applyAlignment="1">
      <alignment horizontal="center"/>
    </xf>
    <xf numFmtId="0" fontId="7" fillId="5" borderId="24" xfId="0" applyFont="1" applyFill="1" applyBorder="1" applyAlignment="1">
      <alignment horizontal="center"/>
    </xf>
    <xf numFmtId="0" fontId="7" fillId="5" borderId="14" xfId="0" applyFont="1" applyFill="1" applyBorder="1" applyAlignment="1">
      <alignment horizontal="center"/>
    </xf>
    <xf numFmtId="0" fontId="7" fillId="5" borderId="25" xfId="0" applyFont="1" applyFill="1" applyBorder="1" applyAlignment="1">
      <alignment horizontal="center"/>
    </xf>
    <xf numFmtId="0" fontId="7" fillId="5" borderId="15" xfId="0" applyFont="1" applyFill="1" applyBorder="1" applyAlignment="1">
      <alignment horizontal="center"/>
    </xf>
    <xf numFmtId="0" fontId="7" fillId="5" borderId="26" xfId="0" applyFont="1" applyFill="1" applyBorder="1" applyAlignment="1">
      <alignment horizontal="center"/>
    </xf>
    <xf numFmtId="0" fontId="7" fillId="5" borderId="27" xfId="0" applyFont="1" applyFill="1" applyBorder="1" applyAlignment="1">
      <alignment horizontal="center"/>
    </xf>
    <xf numFmtId="0" fontId="7" fillId="5" borderId="28" xfId="0" applyFont="1" applyFill="1" applyBorder="1" applyAlignment="1">
      <alignment horizontal="center"/>
    </xf>
    <xf numFmtId="0" fontId="7" fillId="5" borderId="29" xfId="0" applyFont="1" applyFill="1" applyBorder="1" applyAlignment="1">
      <alignment horizontal="center"/>
    </xf>
    <xf numFmtId="0" fontId="7" fillId="6" borderId="30" xfId="0" applyFont="1" applyFill="1" applyBorder="1" applyAlignment="1">
      <alignment horizontal="center"/>
    </xf>
    <xf numFmtId="0" fontId="7" fillId="6" borderId="31" xfId="0" applyFont="1" applyFill="1" applyBorder="1" applyAlignment="1">
      <alignment horizontal="center"/>
    </xf>
    <xf numFmtId="0" fontId="5" fillId="0" borderId="0" xfId="0" applyFont="1" applyAlignment="1"/>
    <xf numFmtId="0" fontId="0" fillId="0" borderId="0" xfId="0" applyProtection="1"/>
    <xf numFmtId="0" fontId="17" fillId="0" borderId="0" xfId="0" applyFont="1" applyProtection="1"/>
    <xf numFmtId="0" fontId="5" fillId="0" borderId="0" xfId="0" applyFont="1" applyAlignment="1" applyProtection="1">
      <alignment horizontal="center"/>
    </xf>
    <xf numFmtId="0" fontId="0" fillId="0" borderId="0" xfId="0" applyAlignment="1" applyProtection="1">
      <alignment horizontal="center"/>
      <protection locked="0"/>
    </xf>
    <xf numFmtId="0" fontId="5" fillId="0" borderId="0" xfId="0" applyFont="1" applyProtection="1"/>
    <xf numFmtId="0" fontId="19" fillId="0" borderId="0" xfId="0" applyFont="1" applyProtection="1"/>
    <xf numFmtId="0" fontId="18" fillId="0" borderId="0" xfId="0" applyFont="1" applyAlignment="1" applyProtection="1">
      <alignment horizontal="center"/>
    </xf>
    <xf numFmtId="0" fontId="0" fillId="0" borderId="0" xfId="0" applyAlignment="1" applyProtection="1">
      <alignment horizontal="center"/>
    </xf>
    <xf numFmtId="0" fontId="5" fillId="0" borderId="0" xfId="0" applyFont="1" applyAlignment="1" applyProtection="1">
      <alignment horizontal="right"/>
    </xf>
    <xf numFmtId="0" fontId="0" fillId="0" borderId="0" xfId="0" applyAlignment="1">
      <alignment textRotation="90"/>
    </xf>
    <xf numFmtId="0" fontId="0" fillId="0" borderId="0" xfId="0" applyAlignment="1">
      <alignment textRotation="90" wrapText="1"/>
    </xf>
    <xf numFmtId="0" fontId="0" fillId="3" borderId="10" xfId="0" applyFill="1" applyBorder="1" applyAlignment="1">
      <alignment horizontal="left"/>
    </xf>
    <xf numFmtId="0" fontId="0" fillId="0" borderId="10" xfId="0" applyBorder="1"/>
    <xf numFmtId="2" fontId="0" fillId="0" borderId="10" xfId="0" applyNumberFormat="1" applyBorder="1"/>
    <xf numFmtId="0" fontId="0" fillId="3" borderId="31" xfId="0" applyFill="1" applyBorder="1" applyAlignment="1"/>
    <xf numFmtId="0" fontId="0" fillId="3" borderId="32" xfId="0" applyFill="1" applyBorder="1" applyAlignment="1"/>
    <xf numFmtId="0" fontId="0" fillId="3" borderId="30" xfId="0" applyFill="1" applyBorder="1" applyAlignment="1"/>
    <xf numFmtId="0" fontId="0" fillId="3" borderId="33" xfId="0" applyFill="1" applyBorder="1" applyProtection="1"/>
    <xf numFmtId="167" fontId="0" fillId="3" borderId="33" xfId="0" applyNumberFormat="1" applyFill="1" applyBorder="1" applyProtection="1"/>
    <xf numFmtId="0" fontId="0" fillId="3" borderId="10" xfId="0" applyFill="1" applyBorder="1" applyProtection="1"/>
    <xf numFmtId="167" fontId="0" fillId="3" borderId="10" xfId="0" applyNumberFormat="1" applyFill="1" applyBorder="1" applyProtection="1"/>
    <xf numFmtId="0" fontId="0" fillId="7" borderId="10" xfId="0" applyFill="1" applyBorder="1"/>
    <xf numFmtId="0" fontId="0" fillId="0" borderId="33" xfId="0" applyBorder="1"/>
    <xf numFmtId="2" fontId="0" fillId="0" borderId="33" xfId="0" applyNumberFormat="1" applyBorder="1"/>
    <xf numFmtId="0" fontId="0" fillId="0" borderId="17" xfId="0" applyBorder="1" applyAlignment="1"/>
    <xf numFmtId="0" fontId="0" fillId="0" borderId="34" xfId="0" applyBorder="1" applyAlignment="1"/>
    <xf numFmtId="0" fontId="0" fillId="4" borderId="1" xfId="0" applyFill="1" applyBorder="1"/>
    <xf numFmtId="0" fontId="0" fillId="4" borderId="2" xfId="0" applyFill="1" applyBorder="1"/>
    <xf numFmtId="0" fontId="0" fillId="3" borderId="35" xfId="0" applyFill="1" applyBorder="1"/>
    <xf numFmtId="164" fontId="10" fillId="8" borderId="10" xfId="0" applyNumberFormat="1" applyFont="1" applyFill="1" applyBorder="1"/>
    <xf numFmtId="164" fontId="20" fillId="3" borderId="10" xfId="0" applyNumberFormat="1" applyFont="1" applyFill="1" applyBorder="1"/>
    <xf numFmtId="0" fontId="20" fillId="0" borderId="0" xfId="0" applyFont="1"/>
    <xf numFmtId="0" fontId="0" fillId="0" borderId="0" xfId="0" quotePrefix="1"/>
    <xf numFmtId="2" fontId="0" fillId="2" borderId="30" xfId="0" applyNumberFormat="1" applyFill="1" applyBorder="1" applyAlignment="1">
      <alignment horizontal="left"/>
    </xf>
    <xf numFmtId="0" fontId="1" fillId="9" borderId="9" xfId="0" applyFont="1" applyFill="1" applyBorder="1" applyAlignment="1">
      <alignment horizontal="center" textRotation="90"/>
    </xf>
    <xf numFmtId="2" fontId="6" fillId="9" borderId="36" xfId="0" applyNumberFormat="1" applyFont="1" applyFill="1" applyBorder="1" applyAlignment="1">
      <alignment horizontal="right" textRotation="90"/>
    </xf>
    <xf numFmtId="0" fontId="1" fillId="9" borderId="36" xfId="0" applyFont="1" applyFill="1" applyBorder="1" applyAlignment="1">
      <alignment horizontal="center" textRotation="90"/>
    </xf>
    <xf numFmtId="0" fontId="7" fillId="4" borderId="24" xfId="0" applyFont="1" applyFill="1" applyBorder="1" applyAlignment="1">
      <alignment horizontal="left" indent="2"/>
    </xf>
    <xf numFmtId="165" fontId="7" fillId="7" borderId="15" xfId="0" applyNumberFormat="1" applyFont="1" applyFill="1" applyBorder="1" applyAlignment="1">
      <alignment horizontal="left" indent="1"/>
    </xf>
    <xf numFmtId="0" fontId="14" fillId="0" borderId="6" xfId="0" applyFont="1" applyBorder="1" applyAlignment="1">
      <alignment horizontal="center"/>
    </xf>
    <xf numFmtId="0" fontId="14" fillId="0" borderId="8" xfId="0" applyFont="1" applyBorder="1" applyAlignment="1">
      <alignment horizontal="center"/>
    </xf>
    <xf numFmtId="0" fontId="3" fillId="0" borderId="8" xfId="0" applyFont="1" applyBorder="1" applyAlignment="1">
      <alignment horizontal="center"/>
    </xf>
    <xf numFmtId="0" fontId="7" fillId="4" borderId="13" xfId="0" applyFont="1" applyFill="1" applyBorder="1" applyAlignment="1">
      <alignment horizontal="center"/>
    </xf>
    <xf numFmtId="165" fontId="7" fillId="7" borderId="25" xfId="0" applyNumberFormat="1" applyFont="1" applyFill="1" applyBorder="1" applyAlignment="1">
      <alignment horizontal="left" indent="1"/>
    </xf>
    <xf numFmtId="0" fontId="7" fillId="4" borderId="16" xfId="0" applyFont="1" applyFill="1" applyBorder="1" applyAlignment="1">
      <alignment horizontal="center"/>
    </xf>
    <xf numFmtId="0" fontId="7" fillId="4" borderId="38" xfId="0" applyFont="1" applyFill="1" applyBorder="1" applyAlignment="1">
      <alignment horizontal="center"/>
    </xf>
    <xf numFmtId="0" fontId="7" fillId="4" borderId="12" xfId="0" applyFont="1" applyFill="1" applyBorder="1" applyAlignment="1">
      <alignment horizontal="center"/>
    </xf>
    <xf numFmtId="0" fontId="7" fillId="4" borderId="24" xfId="0" applyFont="1" applyFill="1" applyBorder="1" applyAlignment="1">
      <alignment horizontal="center"/>
    </xf>
    <xf numFmtId="165" fontId="7" fillId="7" borderId="15" xfId="0" applyNumberFormat="1" applyFont="1" applyFill="1" applyBorder="1" applyAlignment="1">
      <alignment horizontal="center"/>
    </xf>
    <xf numFmtId="0" fontId="0" fillId="0" borderId="0" xfId="0" applyBorder="1" applyAlignment="1">
      <alignment horizontal="center" textRotation="90"/>
    </xf>
    <xf numFmtId="0" fontId="0" fillId="0" borderId="0" xfId="0" applyAlignment="1">
      <alignment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wrapText="1"/>
    </xf>
    <xf numFmtId="0" fontId="11" fillId="0" borderId="0" xfId="0" applyFont="1" applyAlignment="1">
      <alignment wrapText="1"/>
    </xf>
    <xf numFmtId="0" fontId="5" fillId="10" borderId="10" xfId="0" applyFont="1" applyFill="1" applyBorder="1" applyAlignment="1"/>
    <xf numFmtId="0" fontId="11" fillId="0" borderId="0" xfId="0" applyFont="1" applyAlignment="1" applyProtection="1">
      <alignment wrapText="1"/>
    </xf>
    <xf numFmtId="0" fontId="0" fillId="11" borderId="10" xfId="0" applyFill="1" applyBorder="1"/>
    <xf numFmtId="14" fontId="11" fillId="0" borderId="40" xfId="0" applyNumberFormat="1" applyFont="1" applyBorder="1" applyAlignment="1">
      <alignment horizontal="center"/>
    </xf>
    <xf numFmtId="0" fontId="11" fillId="0" borderId="0" xfId="0" applyFont="1"/>
    <xf numFmtId="0" fontId="5" fillId="11" borderId="10" xfId="0" applyFont="1" applyFill="1" applyBorder="1"/>
    <xf numFmtId="0" fontId="0" fillId="11" borderId="11" xfId="0" applyFill="1" applyBorder="1"/>
    <xf numFmtId="2" fontId="0" fillId="11" borderId="10" xfId="0" applyNumberFormat="1" applyFill="1" applyBorder="1"/>
    <xf numFmtId="49" fontId="11" fillId="0" borderId="37" xfId="0" applyNumberFormat="1" applyFont="1" applyBorder="1" applyAlignment="1">
      <alignment horizontal="center"/>
    </xf>
    <xf numFmtId="49" fontId="11" fillId="0" borderId="52" xfId="0" applyNumberFormat="1" applyFont="1" applyBorder="1" applyAlignment="1">
      <alignment horizontal="center"/>
    </xf>
    <xf numFmtId="0" fontId="7" fillId="4" borderId="27" xfId="0" applyFont="1" applyFill="1" applyBorder="1" applyAlignment="1">
      <alignment horizontal="center"/>
    </xf>
    <xf numFmtId="0" fontId="7" fillId="4" borderId="51" xfId="0" applyFont="1" applyFill="1" applyBorder="1" applyAlignment="1">
      <alignment horizontal="center"/>
    </xf>
    <xf numFmtId="0" fontId="3" fillId="0" borderId="5" xfId="0" applyFont="1" applyBorder="1" applyAlignment="1">
      <alignment horizontal="center"/>
    </xf>
    <xf numFmtId="165" fontId="7" fillId="7" borderId="53" xfId="0" applyNumberFormat="1" applyFont="1" applyFill="1" applyBorder="1" applyAlignment="1">
      <alignment horizontal="left" indent="1"/>
    </xf>
    <xf numFmtId="164" fontId="22" fillId="8" borderId="10" xfId="0" applyNumberFormat="1" applyFont="1" applyFill="1" applyBorder="1"/>
    <xf numFmtId="0" fontId="5" fillId="0" borderId="0" xfId="0" applyFont="1" applyAlignment="1"/>
    <xf numFmtId="0" fontId="0" fillId="0" borderId="41" xfId="0" applyBorder="1" applyAlignment="1">
      <alignment horizontal="right"/>
    </xf>
    <xf numFmtId="0" fontId="0" fillId="0" borderId="42" xfId="0" applyBorder="1" applyAlignment="1">
      <alignment horizontal="right"/>
    </xf>
    <xf numFmtId="0" fontId="8" fillId="0" borderId="0" xfId="0" applyFont="1" applyAlignment="1"/>
    <xf numFmtId="0" fontId="9" fillId="0" borderId="0" xfId="0" applyFont="1" applyAlignment="1"/>
    <xf numFmtId="0" fontId="0" fillId="0" borderId="43" xfId="0" applyBorder="1" applyAlignment="1">
      <alignment horizontal="right"/>
    </xf>
    <xf numFmtId="0" fontId="0" fillId="0" borderId="44" xfId="0" applyBorder="1" applyAlignment="1">
      <alignment horizontal="right"/>
    </xf>
    <xf numFmtId="0" fontId="0" fillId="0" borderId="24" xfId="0" applyBorder="1" applyAlignment="1">
      <alignment horizontal="right"/>
    </xf>
    <xf numFmtId="0" fontId="0" fillId="0" borderId="10" xfId="0" applyBorder="1" applyAlignment="1">
      <alignment horizontal="right"/>
    </xf>
    <xf numFmtId="0" fontId="11" fillId="0" borderId="24" xfId="0" applyFont="1" applyBorder="1" applyAlignment="1">
      <alignment horizontal="right"/>
    </xf>
    <xf numFmtId="0" fontId="11" fillId="0" borderId="0" xfId="0" applyFont="1" applyBorder="1" applyAlignment="1">
      <alignment horizontal="left"/>
    </xf>
    <xf numFmtId="0" fontId="0" fillId="0" borderId="0" xfId="0" applyBorder="1" applyAlignment="1">
      <alignment horizontal="left"/>
    </xf>
    <xf numFmtId="0" fontId="0" fillId="0" borderId="0" xfId="0" applyAlignment="1"/>
    <xf numFmtId="0" fontId="0" fillId="0" borderId="5" xfId="0" applyBorder="1" applyAlignment="1"/>
    <xf numFmtId="0" fontId="11" fillId="2" borderId="27" xfId="0" applyFont="1" applyFill="1" applyBorder="1" applyAlignment="1">
      <alignment horizontal="left"/>
    </xf>
    <xf numFmtId="0" fontId="11" fillId="0" borderId="22" xfId="0" applyFont="1" applyBorder="1" applyAlignment="1"/>
    <xf numFmtId="0" fontId="11" fillId="0" borderId="25" xfId="0" applyFont="1" applyBorder="1" applyAlignment="1"/>
    <xf numFmtId="0" fontId="11" fillId="2" borderId="46" xfId="0" applyFont="1" applyFill="1" applyBorder="1" applyAlignment="1">
      <alignment horizontal="left"/>
    </xf>
    <xf numFmtId="0" fontId="11" fillId="0" borderId="39" xfId="0" applyFont="1" applyBorder="1" applyAlignment="1"/>
    <xf numFmtId="0" fontId="11" fillId="0" borderId="29" xfId="0" applyFont="1" applyBorder="1" applyAlignment="1"/>
    <xf numFmtId="0" fontId="11" fillId="0" borderId="31" xfId="0" applyFont="1" applyBorder="1" applyAlignment="1">
      <alignment horizontal="center"/>
    </xf>
    <xf numFmtId="0" fontId="11" fillId="0" borderId="32" xfId="0" applyFont="1" applyBorder="1" applyAlignment="1">
      <alignment horizontal="center"/>
    </xf>
    <xf numFmtId="0" fontId="11" fillId="0" borderId="30" xfId="0" applyFont="1" applyBorder="1" applyAlignment="1">
      <alignment horizontal="center"/>
    </xf>
    <xf numFmtId="0" fontId="11" fillId="0" borderId="17" xfId="0" applyFont="1" applyBorder="1" applyAlignment="1">
      <alignment horizontal="center"/>
    </xf>
    <xf numFmtId="0" fontId="11" fillId="0" borderId="47" xfId="0" applyFont="1" applyBorder="1" applyAlignment="1"/>
    <xf numFmtId="0" fontId="11" fillId="0" borderId="34" xfId="0" applyFont="1" applyBorder="1" applyAlignment="1"/>
    <xf numFmtId="0" fontId="0" fillId="2" borderId="27" xfId="0" applyFill="1" applyBorder="1" applyAlignment="1">
      <alignment horizontal="left"/>
    </xf>
    <xf numFmtId="0" fontId="0" fillId="0" borderId="22" xfId="0" applyBorder="1" applyAlignment="1"/>
    <xf numFmtId="0" fontId="0" fillId="0" borderId="25" xfId="0" applyBorder="1" applyAlignment="1"/>
    <xf numFmtId="0" fontId="0" fillId="2" borderId="46" xfId="0" applyFill="1" applyBorder="1" applyAlignment="1">
      <alignment horizontal="left"/>
    </xf>
    <xf numFmtId="0" fontId="0" fillId="0" borderId="39" xfId="0" applyBorder="1" applyAlignment="1"/>
    <xf numFmtId="0" fontId="0" fillId="0" borderId="29" xfId="0" applyBorder="1" applyAlignment="1"/>
    <xf numFmtId="0" fontId="0" fillId="2" borderId="28" xfId="0" applyFill="1" applyBorder="1" applyAlignment="1">
      <alignment horizontal="left"/>
    </xf>
    <xf numFmtId="0" fontId="0" fillId="0" borderId="45" xfId="0" applyBorder="1" applyAlignment="1"/>
    <xf numFmtId="0" fontId="0" fillId="0" borderId="26" xfId="0" applyBorder="1" applyAlignment="1"/>
    <xf numFmtId="0" fontId="0" fillId="2" borderId="27" xfId="0" quotePrefix="1" applyFill="1" applyBorder="1" applyAlignment="1">
      <alignment horizontal="left"/>
    </xf>
    <xf numFmtId="0" fontId="5" fillId="0" borderId="0" xfId="0" applyFont="1" applyAlignment="1"/>
    <xf numFmtId="0" fontId="5" fillId="3" borderId="17" xfId="0" applyFont="1" applyFill="1" applyBorder="1" applyAlignment="1">
      <alignment horizontal="center"/>
    </xf>
    <xf numFmtId="0" fontId="5" fillId="3" borderId="47" xfId="0" applyFont="1" applyFill="1" applyBorder="1" applyAlignment="1">
      <alignment horizontal="center"/>
    </xf>
    <xf numFmtId="0" fontId="5" fillId="3" borderId="34" xfId="0" applyFont="1" applyFill="1" applyBorder="1" applyAlignment="1">
      <alignment horizontal="center"/>
    </xf>
    <xf numFmtId="0" fontId="1" fillId="9" borderId="0" xfId="0" applyFont="1" applyFill="1" applyAlignment="1">
      <alignment horizontal="center" textRotation="90"/>
    </xf>
    <xf numFmtId="0" fontId="0" fillId="4" borderId="1" xfId="0" applyFill="1" applyBorder="1" applyAlignment="1">
      <alignment wrapText="1"/>
    </xf>
    <xf numFmtId="0" fontId="0" fillId="0" borderId="2" xfId="0" applyBorder="1" applyAlignment="1"/>
    <xf numFmtId="0" fontId="0" fillId="0" borderId="3" xfId="0" applyBorder="1" applyAlignment="1"/>
    <xf numFmtId="0" fontId="0" fillId="0" borderId="31" xfId="0" applyBorder="1" applyAlignment="1">
      <alignment horizontal="right"/>
    </xf>
    <xf numFmtId="0" fontId="0" fillId="0" borderId="32" xfId="0" applyBorder="1" applyAlignment="1">
      <alignment horizontal="right"/>
    </xf>
    <xf numFmtId="0" fontId="15" fillId="0" borderId="28" xfId="0" applyFont="1" applyBorder="1" applyAlignment="1">
      <alignment horizontal="center"/>
    </xf>
    <xf numFmtId="0" fontId="16" fillId="0" borderId="26" xfId="0" applyFont="1" applyBorder="1" applyAlignment="1">
      <alignment horizontal="center"/>
    </xf>
    <xf numFmtId="0" fontId="16" fillId="0" borderId="7" xfId="0" applyFont="1" applyBorder="1" applyAlignment="1">
      <alignment horizontal="center"/>
    </xf>
    <xf numFmtId="0" fontId="5" fillId="0" borderId="1" xfId="0" applyFont="1" applyBorder="1" applyAlignment="1">
      <alignment horizontal="center"/>
    </xf>
    <xf numFmtId="0" fontId="5" fillId="0" borderId="2" xfId="0" applyFont="1" applyBorder="1" applyAlignment="1">
      <alignment horizontal="center"/>
    </xf>
    <xf numFmtId="0" fontId="5" fillId="0" borderId="3" xfId="0" applyFont="1" applyBorder="1" applyAlignment="1">
      <alignment horizontal="center"/>
    </xf>
    <xf numFmtId="0" fontId="3" fillId="0" borderId="6" xfId="0" applyFont="1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0" xfId="0" applyBorder="1" applyAlignment="1">
      <alignment horizontal="center"/>
    </xf>
    <xf numFmtId="0" fontId="15" fillId="0" borderId="46" xfId="0" applyFont="1" applyBorder="1" applyAlignment="1">
      <alignment horizontal="center"/>
    </xf>
    <xf numFmtId="0" fontId="0" fillId="0" borderId="29" xfId="0" applyBorder="1" applyAlignment="1">
      <alignment horizontal="center"/>
    </xf>
    <xf numFmtId="0" fontId="15" fillId="0" borderId="26" xfId="0" applyFont="1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0" fontId="3" fillId="0" borderId="4" xfId="0" applyFont="1" applyBorder="1" applyAlignment="1">
      <alignment horizontal="center"/>
    </xf>
    <xf numFmtId="0" fontId="5" fillId="0" borderId="21" xfId="0" applyFont="1" applyBorder="1" applyAlignment="1" applyProtection="1">
      <alignment horizontal="center"/>
    </xf>
    <xf numFmtId="0" fontId="0" fillId="0" borderId="0" xfId="0" applyFill="1" applyBorder="1" applyProtection="1"/>
    <xf numFmtId="167" fontId="0" fillId="0" borderId="0" xfId="0" applyNumberFormat="1" applyFill="1" applyBorder="1" applyProtection="1"/>
    <xf numFmtId="0" fontId="0" fillId="0" borderId="10" xfId="0" applyFont="1" applyFill="1" applyBorder="1" applyAlignment="1" applyProtection="1">
      <alignment horizontal="right"/>
    </xf>
    <xf numFmtId="0" fontId="11" fillId="0" borderId="10" xfId="0" applyFont="1" applyFill="1" applyBorder="1" applyAlignment="1" applyProtection="1">
      <alignment horizontal="right"/>
    </xf>
    <xf numFmtId="0" fontId="0" fillId="0" borderId="10" xfId="0" applyBorder="1" applyProtection="1"/>
    <xf numFmtId="2" fontId="0" fillId="0" borderId="10" xfId="0" applyNumberFormat="1" applyBorder="1" applyProtection="1"/>
    <xf numFmtId="0" fontId="5" fillId="12" borderId="10" xfId="0" applyFont="1" applyFill="1" applyBorder="1" applyProtection="1"/>
    <xf numFmtId="2" fontId="5" fillId="12" borderId="10" xfId="0" applyNumberFormat="1" applyFont="1" applyFill="1" applyBorder="1" applyProtection="1"/>
    <xf numFmtId="0" fontId="11" fillId="4" borderId="4" xfId="0" applyFont="1" applyFill="1" applyBorder="1" applyAlignment="1">
      <alignment horizontal="left" wrapText="1"/>
    </xf>
    <xf numFmtId="0" fontId="11" fillId="4" borderId="0" xfId="0" applyFont="1" applyFill="1" applyBorder="1" applyAlignment="1">
      <alignment horizontal="left" wrapText="1"/>
    </xf>
    <xf numFmtId="0" fontId="11" fillId="4" borderId="5" xfId="0" applyFont="1" applyFill="1" applyBorder="1" applyAlignment="1">
      <alignment horizontal="left" wrapText="1"/>
    </xf>
    <xf numFmtId="0" fontId="11" fillId="4" borderId="6" xfId="0" applyFont="1" applyFill="1" applyBorder="1" applyAlignment="1">
      <alignment horizontal="left" wrapText="1"/>
    </xf>
    <xf numFmtId="0" fontId="11" fillId="4" borderId="7" xfId="0" applyFont="1" applyFill="1" applyBorder="1" applyAlignment="1">
      <alignment horizontal="left" wrapText="1"/>
    </xf>
    <xf numFmtId="0" fontId="11" fillId="4" borderId="8" xfId="0" applyFont="1" applyFill="1" applyBorder="1" applyAlignment="1">
      <alignment horizontal="left" wrapText="1"/>
    </xf>
    <xf numFmtId="0" fontId="5" fillId="0" borderId="0" xfId="0" applyFont="1"/>
    <xf numFmtId="0" fontId="7" fillId="4" borderId="39" xfId="0" applyFont="1" applyFill="1" applyBorder="1" applyAlignment="1">
      <alignment horizontal="center"/>
    </xf>
    <xf numFmtId="165" fontId="7" fillId="7" borderId="37" xfId="0" applyNumberFormat="1" applyFont="1" applyFill="1" applyBorder="1" applyAlignment="1">
      <alignment horizontal="left" indent="1"/>
    </xf>
    <xf numFmtId="165" fontId="7" fillId="7" borderId="40" xfId="0" applyNumberFormat="1" applyFont="1" applyFill="1" applyBorder="1" applyAlignment="1">
      <alignment horizontal="left" indent="1"/>
    </xf>
    <xf numFmtId="0" fontId="15" fillId="0" borderId="6" xfId="0" applyFont="1" applyBorder="1" applyAlignment="1">
      <alignment horizontal="center"/>
    </xf>
    <xf numFmtId="0" fontId="16" fillId="0" borderId="8" xfId="0" applyFont="1" applyBorder="1" applyAlignment="1">
      <alignment horizontal="center"/>
    </xf>
    <xf numFmtId="0" fontId="7" fillId="13" borderId="24" xfId="0" applyFont="1" applyFill="1" applyBorder="1" applyAlignment="1">
      <alignment horizontal="left" indent="2"/>
    </xf>
    <xf numFmtId="165" fontId="7" fillId="13" borderId="15" xfId="0" applyNumberFormat="1" applyFont="1" applyFill="1" applyBorder="1" applyAlignment="1">
      <alignment horizontal="left" indent="1"/>
    </xf>
    <xf numFmtId="0" fontId="7" fillId="13" borderId="51" xfId="0" applyFont="1" applyFill="1" applyBorder="1" applyAlignment="1">
      <alignment horizontal="center"/>
    </xf>
    <xf numFmtId="0" fontId="7" fillId="13" borderId="48" xfId="0" applyFont="1" applyFill="1" applyBorder="1" applyAlignment="1">
      <alignment horizontal="center"/>
    </xf>
    <xf numFmtId="0" fontId="7" fillId="13" borderId="6" xfId="0" applyFont="1" applyFill="1" applyBorder="1" applyAlignment="1">
      <alignment horizontal="center"/>
    </xf>
    <xf numFmtId="0" fontId="7" fillId="13" borderId="54" xfId="0" applyFont="1" applyFill="1" applyBorder="1" applyAlignment="1">
      <alignment horizontal="center"/>
    </xf>
    <xf numFmtId="0" fontId="7" fillId="13" borderId="46" xfId="0" applyFont="1" applyFill="1" applyBorder="1" applyAlignment="1">
      <alignment horizontal="center"/>
    </xf>
    <xf numFmtId="0" fontId="7" fillId="13" borderId="55" xfId="0" applyFont="1" applyFill="1" applyBorder="1" applyAlignment="1">
      <alignment horizontal="center"/>
    </xf>
    <xf numFmtId="0" fontId="7" fillId="13" borderId="27" xfId="0" applyFont="1" applyFill="1" applyBorder="1" applyAlignment="1">
      <alignment horizontal="center"/>
    </xf>
    <xf numFmtId="0" fontId="7" fillId="13" borderId="48" xfId="0" applyFont="1" applyFill="1" applyBorder="1" applyAlignment="1">
      <alignment horizontal="center"/>
    </xf>
    <xf numFmtId="0" fontId="7" fillId="13" borderId="49" xfId="0" applyFont="1" applyFill="1" applyBorder="1" applyAlignment="1">
      <alignment horizontal="center"/>
    </xf>
    <xf numFmtId="0" fontId="7" fillId="13" borderId="50" xfId="0" applyFont="1" applyFill="1" applyBorder="1" applyAlignment="1">
      <alignment horizontal="center"/>
    </xf>
    <xf numFmtId="0" fontId="0" fillId="0" borderId="0" xfId="0" applyFont="1"/>
    <xf numFmtId="0" fontId="11" fillId="0" borderId="2" xfId="0" applyFont="1" applyBorder="1"/>
  </cellXfs>
  <cellStyles count="2">
    <cellStyle name="Link" xfId="1" builtinId="8"/>
    <cellStyle name="Standard" xfId="0" builtinId="0"/>
  </cellStyles>
  <dxfs count="11">
    <dxf>
      <font>
        <condense val="0"/>
        <extend val="0"/>
        <color indexed="8"/>
      </font>
      <fill>
        <patternFill>
          <bgColor indexed="10"/>
        </patternFill>
      </fill>
    </dxf>
    <dxf>
      <font>
        <condense val="0"/>
        <extend val="0"/>
        <color indexed="8"/>
      </font>
      <fill>
        <patternFill>
          <bgColor indexed="51"/>
        </patternFill>
      </fill>
    </dxf>
    <dxf>
      <font>
        <condense val="0"/>
        <extend val="0"/>
        <color indexed="8"/>
      </font>
      <fill>
        <patternFill>
          <bgColor indexed="11"/>
        </patternFill>
      </fill>
    </dxf>
    <dxf>
      <fill>
        <patternFill>
          <bgColor indexed="10"/>
        </patternFill>
      </fill>
    </dxf>
    <dxf>
      <fill>
        <patternFill>
          <bgColor indexed="11"/>
        </patternFill>
      </fill>
    </dxf>
    <dxf>
      <font>
        <condense val="0"/>
        <extend val="0"/>
        <color indexed="8"/>
      </font>
      <fill>
        <patternFill>
          <bgColor indexed="10"/>
        </patternFill>
      </fill>
    </dxf>
    <dxf>
      <font>
        <condense val="0"/>
        <extend val="0"/>
        <color indexed="8"/>
      </font>
      <fill>
        <patternFill>
          <bgColor indexed="51"/>
        </patternFill>
      </fill>
    </dxf>
    <dxf>
      <font>
        <condense val="0"/>
        <extend val="0"/>
        <color indexed="8"/>
      </font>
      <fill>
        <patternFill>
          <bgColor indexed="11"/>
        </patternFill>
      </fill>
    </dxf>
    <dxf>
      <fill>
        <patternFill>
          <bgColor rgb="FF00FF00"/>
        </patternFill>
      </fill>
    </dxf>
    <dxf>
      <font>
        <color theme="1"/>
      </font>
      <fill>
        <patternFill>
          <bgColor rgb="FFFFCC00"/>
        </patternFill>
      </fill>
    </dxf>
    <dxf>
      <font>
        <color theme="1"/>
      </font>
      <fill>
        <patternFill>
          <bgColor rgb="FFFF0000"/>
        </patternFill>
      </fill>
    </dxf>
  </dxfs>
  <tableStyles count="0" defaultTableStyle="TableStyleMedium2" defaultPivotStyle="PivotStyleLight16"/>
  <colors>
    <mruColors>
      <color rgb="FF00FF00"/>
      <color rgb="FFFFCC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25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de-CH"/>
              <a:t>Hilfe für 90m</a:t>
            </a:r>
          </a:p>
        </c:rich>
      </c:tx>
      <c:layout>
        <c:manualLayout>
          <c:xMode val="edge"/>
          <c:yMode val="edge"/>
          <c:x val="0.39465937677671592"/>
          <c:y val="3.2581516252776097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9287861774187706"/>
          <c:y val="0.15538885149605336"/>
          <c:w val="0.74184083746875795"/>
          <c:h val="0.68671847274062292"/>
        </c:manualLayout>
      </c:layout>
      <c:scatterChart>
        <c:scatterStyle val="lineMarker"/>
        <c:varyColors val="0"/>
        <c:ser>
          <c:idx val="0"/>
          <c:order val="0"/>
          <c:tx>
            <c:v>Range</c:v>
          </c:tx>
          <c:marker>
            <c:symbol val="none"/>
          </c:marker>
          <c:xVal>
            <c:numRef>
              <c:f>Erstens!$I$9:$I$19</c:f>
              <c:numCache>
                <c:formatCode>General</c:formatCode>
                <c:ptCount val="11"/>
                <c:pt idx="0">
                  <c:v>85</c:v>
                </c:pt>
                <c:pt idx="1">
                  <c:v>86</c:v>
                </c:pt>
                <c:pt idx="2">
                  <c:v>87</c:v>
                </c:pt>
                <c:pt idx="3">
                  <c:v>88</c:v>
                </c:pt>
                <c:pt idx="4">
                  <c:v>89</c:v>
                </c:pt>
                <c:pt idx="5">
                  <c:v>90</c:v>
                </c:pt>
                <c:pt idx="6">
                  <c:v>91</c:v>
                </c:pt>
                <c:pt idx="7">
                  <c:v>92</c:v>
                </c:pt>
                <c:pt idx="8">
                  <c:v>93</c:v>
                </c:pt>
                <c:pt idx="9">
                  <c:v>94</c:v>
                </c:pt>
                <c:pt idx="10">
                  <c:v>95</c:v>
                </c:pt>
              </c:numCache>
            </c:numRef>
          </c:xVal>
          <c:yVal>
            <c:numRef>
              <c:f>Erstens!$J$9:$J$19</c:f>
              <c:numCache>
                <c:formatCode>0.00</c:formatCode>
                <c:ptCount val="11"/>
                <c:pt idx="0">
                  <c:v>121.575343871005</c:v>
                </c:pt>
                <c:pt idx="1">
                  <c:v>123.66819308790383</c:v>
                </c:pt>
                <c:pt idx="2">
                  <c:v>125.77681442524417</c:v>
                </c:pt>
                <c:pt idx="3">
                  <c:v>127.90120788302605</c:v>
                </c:pt>
                <c:pt idx="4">
                  <c:v>130.04137346124949</c:v>
                </c:pt>
                <c:pt idx="5">
                  <c:v>132.19731115991445</c:v>
                </c:pt>
                <c:pt idx="6">
                  <c:v>134.36902097902095</c:v>
                </c:pt>
                <c:pt idx="7">
                  <c:v>136.55650291856904</c:v>
                </c:pt>
                <c:pt idx="8">
                  <c:v>138.75975697855861</c:v>
                </c:pt>
                <c:pt idx="9">
                  <c:v>140.97878315898976</c:v>
                </c:pt>
                <c:pt idx="10">
                  <c:v>143.21358145986244</c:v>
                </c:pt>
              </c:numCache>
            </c:numRef>
          </c:yVal>
          <c:smooth val="0"/>
        </c:ser>
        <c:ser>
          <c:idx val="1"/>
          <c:order val="1"/>
          <c:tx>
            <c:v>90m Spot</c:v>
          </c:tx>
          <c:marker>
            <c:symbol val="square"/>
            <c:size val="5"/>
            <c:spPr>
              <a:solidFill>
                <a:srgbClr val="000000"/>
              </a:solidFill>
              <a:ln w="9525"/>
            </c:spPr>
          </c:marker>
          <c:xVal>
            <c:numRef>
              <c:f>Erstens!$I$14</c:f>
              <c:numCache>
                <c:formatCode>General</c:formatCode>
                <c:ptCount val="1"/>
                <c:pt idx="0">
                  <c:v>90</c:v>
                </c:pt>
              </c:numCache>
            </c:numRef>
          </c:xVal>
          <c:yVal>
            <c:numRef>
              <c:f>Erstens!$J$14</c:f>
              <c:numCache>
                <c:formatCode>0.00</c:formatCode>
                <c:ptCount val="1"/>
                <c:pt idx="0">
                  <c:v>132.19731115991445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49226280"/>
        <c:axId val="549226672"/>
      </c:scatterChart>
      <c:valAx>
        <c:axId val="549226280"/>
        <c:scaling>
          <c:orientation val="minMax"/>
          <c:max val="95"/>
          <c:min val="85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8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de-CH"/>
                  <a:t>Distanz</a:t>
                </a:r>
              </a:p>
            </c:rich>
          </c:tx>
          <c:layout>
            <c:manualLayout>
              <c:xMode val="edge"/>
              <c:yMode val="edge"/>
              <c:x val="0.49851694354229459"/>
              <c:y val="0.90977665051483947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549226672"/>
        <c:crosses val="autoZero"/>
        <c:crossBetween val="midCat"/>
        <c:majorUnit val="1"/>
      </c:valAx>
      <c:valAx>
        <c:axId val="549226672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8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de-CH"/>
                  <a:t>Visier</a:t>
                </a:r>
              </a:p>
            </c:rich>
          </c:tx>
          <c:layout>
            <c:manualLayout>
              <c:xMode val="edge"/>
              <c:yMode val="edge"/>
              <c:x val="4.7477744807121663E-2"/>
              <c:y val="0.45363517060367453"/>
            </c:manualLayout>
          </c:layout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549226280"/>
        <c:crosses val="autoZero"/>
        <c:crossBetween val="midCat"/>
        <c:majorUnit val="2"/>
      </c:valAx>
      <c:spPr>
        <a:solidFill>
          <a:srgbClr val="C0C0C0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printSettings>
    <c:headerFooter alignWithMargins="0"/>
    <c:pageMargins b="0.984251969" l="0.78740157499999996" r="0.78740157499999996" t="0.984251969" header="0.4921259845" footer="0.4921259845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de-CH"/>
              <a:t>Shortrange</a:t>
            </a:r>
          </a:p>
        </c:rich>
      </c:tx>
      <c:layout>
        <c:manualLayout>
          <c:xMode val="edge"/>
          <c:yMode val="edge"/>
          <c:x val="1.7077798861480076E-2"/>
          <c:y val="2.0202020202020204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7.9696394686907021E-2"/>
          <c:y val="0.16835072190236317"/>
          <c:w val="0.89563567362428842"/>
          <c:h val="0.68013691648554719"/>
        </c:manualLayout>
      </c:layout>
      <c:scatterChart>
        <c:scatterStyle val="lineMarker"/>
        <c:varyColors val="0"/>
        <c:ser>
          <c:idx val="0"/>
          <c:order val="0"/>
          <c:tx>
            <c:v>Shortrange</c:v>
          </c:tx>
          <c:spPr>
            <a:ln w="12700">
              <a:solidFill>
                <a:srgbClr val="000080"/>
              </a:solidFill>
              <a:prstDash val="solid"/>
            </a:ln>
          </c:spPr>
          <c:marker>
            <c:symbol val="diamond"/>
            <c:size val="5"/>
            <c:spPr>
              <a:solidFill>
                <a:srgbClr val="000080"/>
              </a:solidFill>
              <a:ln>
                <a:solidFill>
                  <a:srgbClr val="000080"/>
                </a:solidFill>
                <a:prstDash val="solid"/>
              </a:ln>
            </c:spPr>
          </c:marker>
          <c:trendline>
            <c:spPr>
              <a:ln w="25400">
                <a:solidFill>
                  <a:srgbClr val="000000"/>
                </a:solidFill>
                <a:prstDash val="solid"/>
              </a:ln>
            </c:spPr>
            <c:trendlineType val="poly"/>
            <c:order val="3"/>
            <c:backward val="6"/>
            <c:dispRSqr val="1"/>
            <c:dispEq val="1"/>
            <c:trendlineLbl>
              <c:layout>
                <c:manualLayout>
                  <c:x val="0.26558680164979376"/>
                  <c:y val="-0.42898061984676156"/>
                </c:manualLayout>
              </c:layout>
              <c:numFmt formatCode="0.000000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de-DE"/>
                </a:p>
              </c:txPr>
            </c:trendlineLbl>
          </c:trendline>
          <c:xVal>
            <c:numRef>
              <c:f>Erstens!$A$4:$A$7</c:f>
              <c:numCache>
                <c:formatCode>General</c:formatCode>
                <c:ptCount val="4"/>
                <c:pt idx="0">
                  <c:v>5</c:v>
                </c:pt>
                <c:pt idx="1">
                  <c:v>11</c:v>
                </c:pt>
                <c:pt idx="2">
                  <c:v>15</c:v>
                </c:pt>
                <c:pt idx="3">
                  <c:v>18</c:v>
                </c:pt>
              </c:numCache>
            </c:numRef>
          </c:xVal>
          <c:yVal>
            <c:numRef>
              <c:f>Erstens!$C$4:$C$7</c:f>
              <c:numCache>
                <c:formatCode>General</c:formatCode>
                <c:ptCount val="4"/>
                <c:pt idx="0">
                  <c:v>18.600000000000001</c:v>
                </c:pt>
                <c:pt idx="1">
                  <c:v>14</c:v>
                </c:pt>
                <c:pt idx="2">
                  <c:v>15</c:v>
                </c:pt>
                <c:pt idx="3">
                  <c:v>17.5</c:v>
                </c:pt>
              </c:numCache>
            </c:numRef>
          </c:y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357B-0341-949D-BA4940DA75A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24967976"/>
        <c:axId val="224965624"/>
      </c:scatterChart>
      <c:valAx>
        <c:axId val="224967976"/>
        <c:scaling>
          <c:orientation val="minMax"/>
          <c:max val="25"/>
          <c:min val="0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8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de-CH"/>
                  <a:t>Distanz [m]</a:t>
                </a:r>
              </a:p>
            </c:rich>
          </c:tx>
          <c:layout>
            <c:manualLayout>
              <c:xMode val="edge"/>
              <c:yMode val="edge"/>
              <c:x val="0.4648956356736243"/>
              <c:y val="0.91582809724542003"/>
            </c:manualLayout>
          </c:layout>
          <c:overlay val="0"/>
          <c:spPr>
            <a:noFill/>
            <a:ln w="25400">
              <a:noFill/>
            </a:ln>
          </c:spPr>
        </c:title>
        <c:numFmt formatCode="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224965624"/>
        <c:crosses val="autoZero"/>
        <c:crossBetween val="midCat"/>
        <c:majorUnit val="1"/>
      </c:valAx>
      <c:valAx>
        <c:axId val="224965624"/>
        <c:scaling>
          <c:orientation val="minMax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8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de-CH"/>
                  <a:t>Visier [mm]</a:t>
                </a:r>
              </a:p>
            </c:rich>
          </c:tx>
          <c:layout>
            <c:manualLayout>
              <c:xMode val="edge"/>
              <c:yMode val="edge"/>
              <c:x val="9.4876660341555973E-3"/>
              <c:y val="0.39057380453705914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224967976"/>
        <c:crosses val="autoZero"/>
        <c:crossBetween val="midCat"/>
      </c:valAx>
      <c:spPr>
        <a:solidFill>
          <a:srgbClr val="C0C0C0"/>
        </a:solidFill>
        <a:ln w="12700">
          <a:solidFill>
            <a:srgbClr val="80808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65654648956356731"/>
          <c:y val="0.1784532993981813"/>
          <c:w val="0.30929791271347251"/>
          <c:h val="0.13131348480429847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de-DE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printSettings>
    <c:headerFooter alignWithMargins="0"/>
    <c:pageMargins b="0.984251969" l="0.78740157499999996" r="0.78740157499999996" t="0.984251969" header="0.4921259845" footer="0.4921259845"/>
    <c:pageSetup paperSize="9" orientation="landscape"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de-CH"/>
              <a:t>Longrange</a:t>
            </a:r>
          </a:p>
        </c:rich>
      </c:tx>
      <c:layout>
        <c:manualLayout>
          <c:xMode val="edge"/>
          <c:yMode val="edge"/>
          <c:x val="9.4876660341555973E-3"/>
          <c:y val="1.6778523489932886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9.6774193548387094E-2"/>
          <c:y val="0.15771837923129986"/>
          <c:w val="0.8804554079696395"/>
          <c:h val="0.69798772085341221"/>
        </c:manualLayout>
      </c:layout>
      <c:scatterChart>
        <c:scatterStyle val="lineMarker"/>
        <c:varyColors val="0"/>
        <c:ser>
          <c:idx val="0"/>
          <c:order val="0"/>
          <c:tx>
            <c:v>Longrange</c:v>
          </c:tx>
          <c:spPr>
            <a:ln w="12700">
              <a:solidFill>
                <a:srgbClr val="000080"/>
              </a:solidFill>
              <a:prstDash val="solid"/>
            </a:ln>
          </c:spPr>
          <c:marker>
            <c:symbol val="circle"/>
            <c:size val="3"/>
            <c:spPr>
              <a:noFill/>
              <a:ln w="9525">
                <a:noFill/>
              </a:ln>
            </c:spPr>
          </c:marker>
          <c:trendline>
            <c:spPr>
              <a:ln w="25400">
                <a:solidFill>
                  <a:srgbClr val="000000"/>
                </a:solidFill>
                <a:prstDash val="solid"/>
              </a:ln>
            </c:spPr>
            <c:trendlineType val="poly"/>
            <c:order val="2"/>
            <c:dispRSqr val="1"/>
            <c:dispEq val="1"/>
            <c:trendlineLbl>
              <c:layout>
                <c:manualLayout>
                  <c:x val="3.5294117647058788E-2"/>
                  <c:y val="-0.17812253940178308"/>
                </c:manualLayout>
              </c:layout>
              <c:numFmt formatCode="0.000000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de-DE"/>
                </a:p>
              </c:txPr>
            </c:trendlineLbl>
          </c:trendline>
          <c:xVal>
            <c:numRef>
              <c:f>Erstens!$A$7:$A$12</c:f>
              <c:numCache>
                <c:formatCode>General</c:formatCode>
                <c:ptCount val="6"/>
                <c:pt idx="0">
                  <c:v>18</c:v>
                </c:pt>
                <c:pt idx="1">
                  <c:v>23</c:v>
                </c:pt>
                <c:pt idx="2">
                  <c:v>30</c:v>
                </c:pt>
                <c:pt idx="3">
                  <c:v>50</c:v>
                </c:pt>
                <c:pt idx="4">
                  <c:v>70</c:v>
                </c:pt>
                <c:pt idx="5">
                  <c:v>90</c:v>
                </c:pt>
              </c:numCache>
            </c:numRef>
          </c:xVal>
          <c:yVal>
            <c:numRef>
              <c:f>Erstens!$C$7:$C$12</c:f>
              <c:numCache>
                <c:formatCode>General</c:formatCode>
                <c:ptCount val="6"/>
                <c:pt idx="0">
                  <c:v>17.5</c:v>
                </c:pt>
                <c:pt idx="1">
                  <c:v>22.5</c:v>
                </c:pt>
                <c:pt idx="2">
                  <c:v>30.5</c:v>
                </c:pt>
                <c:pt idx="3">
                  <c:v>58.5</c:v>
                </c:pt>
                <c:pt idx="4">
                  <c:v>92</c:v>
                </c:pt>
                <c:pt idx="5">
                  <c:v>134</c:v>
                </c:pt>
              </c:numCache>
            </c:numRef>
          </c:y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7DEC-CA48-9920-1149055B93A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24963272"/>
        <c:axId val="224967192"/>
      </c:scatterChart>
      <c:valAx>
        <c:axId val="224963272"/>
        <c:scaling>
          <c:orientation val="minMax"/>
          <c:max val="90"/>
          <c:min val="15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8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de-CH"/>
                  <a:t>Distanz [m]</a:t>
                </a:r>
              </a:p>
            </c:rich>
          </c:tx>
          <c:layout>
            <c:manualLayout>
              <c:xMode val="edge"/>
              <c:yMode val="edge"/>
              <c:x val="0.47438330170777987"/>
              <c:y val="0.91610879177015614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224967192"/>
        <c:crosses val="autoZero"/>
        <c:crossBetween val="midCat"/>
        <c:majorUnit val="5"/>
      </c:valAx>
      <c:valAx>
        <c:axId val="224967192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8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de-CH"/>
                  <a:t>Visier [mm]</a:t>
                </a:r>
              </a:p>
            </c:rich>
          </c:tx>
          <c:layout>
            <c:manualLayout>
              <c:xMode val="edge"/>
              <c:yMode val="edge"/>
              <c:x val="9.4876660341555973E-3"/>
              <c:y val="0.38926244957635325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224963272"/>
        <c:crosses val="autoZero"/>
        <c:crossBetween val="midCat"/>
      </c:valAx>
      <c:spPr>
        <a:solidFill>
          <a:srgbClr val="C0C0C0"/>
        </a:solidFill>
        <a:ln w="12700">
          <a:solidFill>
            <a:srgbClr val="80808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19924098671726756"/>
          <c:y val="0.1979869294861632"/>
          <c:w val="0.29981024667931688"/>
          <c:h val="0.1308728355264317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de-DE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printSettings>
    <c:headerFooter alignWithMargins="0"/>
    <c:pageMargins b="0.984251969" l="0.78740157499999996" r="0.78740157499999996" t="0.984251969" header="0.4921259845" footer="0.4921259845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5.3571532372915842E-2"/>
          <c:y val="4.0983715910273409E-2"/>
          <c:w val="0.92262083531132832"/>
          <c:h val="0.87431927275249943"/>
        </c:manualLayout>
      </c:layout>
      <c:scatterChart>
        <c:scatterStyle val="lineMarker"/>
        <c:varyColors val="0"/>
        <c:ser>
          <c:idx val="0"/>
          <c:order val="0"/>
          <c:tx>
            <c:v>Shortrange</c:v>
          </c:tx>
          <c:spPr>
            <a:ln w="12700">
              <a:solidFill>
                <a:srgbClr val="000080"/>
              </a:solidFill>
              <a:prstDash val="solid"/>
            </a:ln>
          </c:spPr>
          <c:marker>
            <c:symbol val="none"/>
          </c:marker>
          <c:xVal>
            <c:numRef>
              <c:f>Drittens!$A$5:$A$51</c:f>
              <c:numCache>
                <c:formatCode>General</c:formatCode>
                <c:ptCount val="47"/>
                <c:pt idx="0">
                  <c:v>2</c:v>
                </c:pt>
                <c:pt idx="1">
                  <c:v>3</c:v>
                </c:pt>
                <c:pt idx="2">
                  <c:v>4</c:v>
                </c:pt>
                <c:pt idx="3">
                  <c:v>5</c:v>
                </c:pt>
                <c:pt idx="4">
                  <c:v>6</c:v>
                </c:pt>
                <c:pt idx="5">
                  <c:v>7</c:v>
                </c:pt>
                <c:pt idx="6">
                  <c:v>8</c:v>
                </c:pt>
                <c:pt idx="7">
                  <c:v>9</c:v>
                </c:pt>
                <c:pt idx="8">
                  <c:v>10</c:v>
                </c:pt>
                <c:pt idx="9">
                  <c:v>11</c:v>
                </c:pt>
                <c:pt idx="10">
                  <c:v>12</c:v>
                </c:pt>
                <c:pt idx="11">
                  <c:v>13</c:v>
                </c:pt>
                <c:pt idx="12">
                  <c:v>14</c:v>
                </c:pt>
                <c:pt idx="13">
                  <c:v>15</c:v>
                </c:pt>
                <c:pt idx="14">
                  <c:v>16</c:v>
                </c:pt>
                <c:pt idx="15">
                  <c:v>17</c:v>
                </c:pt>
                <c:pt idx="16">
                  <c:v>18</c:v>
                </c:pt>
                <c:pt idx="17">
                  <c:v>19</c:v>
                </c:pt>
                <c:pt idx="18">
                  <c:v>20</c:v>
                </c:pt>
                <c:pt idx="19">
                  <c:v>21</c:v>
                </c:pt>
                <c:pt idx="20">
                  <c:v>22</c:v>
                </c:pt>
                <c:pt idx="21">
                  <c:v>23</c:v>
                </c:pt>
                <c:pt idx="22">
                  <c:v>24</c:v>
                </c:pt>
                <c:pt idx="23">
                  <c:v>25</c:v>
                </c:pt>
                <c:pt idx="24">
                  <c:v>26</c:v>
                </c:pt>
                <c:pt idx="25">
                  <c:v>27</c:v>
                </c:pt>
                <c:pt idx="26">
                  <c:v>28</c:v>
                </c:pt>
                <c:pt idx="27">
                  <c:v>29</c:v>
                </c:pt>
                <c:pt idx="28">
                  <c:v>30</c:v>
                </c:pt>
                <c:pt idx="29">
                  <c:v>31</c:v>
                </c:pt>
                <c:pt idx="30">
                  <c:v>32</c:v>
                </c:pt>
                <c:pt idx="31">
                  <c:v>33</c:v>
                </c:pt>
                <c:pt idx="32">
                  <c:v>34</c:v>
                </c:pt>
                <c:pt idx="33">
                  <c:v>35</c:v>
                </c:pt>
                <c:pt idx="34">
                  <c:v>36</c:v>
                </c:pt>
                <c:pt idx="35">
                  <c:v>37</c:v>
                </c:pt>
                <c:pt idx="36">
                  <c:v>38</c:v>
                </c:pt>
                <c:pt idx="37">
                  <c:v>39</c:v>
                </c:pt>
                <c:pt idx="38">
                  <c:v>40</c:v>
                </c:pt>
                <c:pt idx="39">
                  <c:v>41</c:v>
                </c:pt>
                <c:pt idx="40">
                  <c:v>42</c:v>
                </c:pt>
                <c:pt idx="41">
                  <c:v>43</c:v>
                </c:pt>
                <c:pt idx="42">
                  <c:v>44</c:v>
                </c:pt>
                <c:pt idx="43">
                  <c:v>45</c:v>
                </c:pt>
                <c:pt idx="44">
                  <c:v>46</c:v>
                </c:pt>
                <c:pt idx="45">
                  <c:v>47</c:v>
                </c:pt>
                <c:pt idx="46">
                  <c:v>48</c:v>
                </c:pt>
              </c:numCache>
            </c:numRef>
          </c:xVal>
          <c:yVal>
            <c:numRef>
              <c:f>Drittens!$B$5:$B$51</c:f>
              <c:numCache>
                <c:formatCode>0.00</c:formatCode>
                <c:ptCount val="47"/>
                <c:pt idx="0">
                  <c:v>24.139999999999976</c:v>
                </c:pt>
                <c:pt idx="1">
                  <c:v>22.030769230769216</c:v>
                </c:pt>
                <c:pt idx="2">
                  <c:v>20.186923076923069</c:v>
                </c:pt>
                <c:pt idx="3">
                  <c:v>18.599999999999998</c:v>
                </c:pt>
                <c:pt idx="4">
                  <c:v>17.261538461538461</c:v>
                </c:pt>
                <c:pt idx="5">
                  <c:v>16.163076923076925</c:v>
                </c:pt>
                <c:pt idx="6">
                  <c:v>15.296153846153848</c:v>
                </c:pt>
                <c:pt idx="7">
                  <c:v>14.652307692307694</c:v>
                </c:pt>
                <c:pt idx="8">
                  <c:v>14.223076923076924</c:v>
                </c:pt>
                <c:pt idx="9">
                  <c:v>14</c:v>
                </c:pt>
                <c:pt idx="10">
                  <c:v>13.974615384615383</c:v>
                </c:pt>
                <c:pt idx="11">
                  <c:v>14.138461538461538</c:v>
                </c:pt>
                <c:pt idx="12">
                  <c:v>14.483076923076926</c:v>
                </c:pt>
                <c:pt idx="13">
                  <c:v>15.000000000000007</c:v>
                </c:pt>
                <c:pt idx="14">
                  <c:v>15.68076923076924</c:v>
                </c:pt>
                <c:pt idx="15">
                  <c:v>16.516923076923092</c:v>
                </c:pt>
                <c:pt idx="16">
                  <c:v>17.500000000000028</c:v>
                </c:pt>
                <c:pt idx="17">
                  <c:v>18.621538461538499</c:v>
                </c:pt>
                <c:pt idx="18">
                  <c:v>19.873076923076972</c:v>
                </c:pt>
                <c:pt idx="19">
                  <c:v>21.246153846153909</c:v>
                </c:pt>
                <c:pt idx="20">
                  <c:v>22.732307692307778</c:v>
                </c:pt>
                <c:pt idx="21">
                  <c:v>24.323076923077032</c:v>
                </c:pt>
                <c:pt idx="22">
                  <c:v>26.01000000000014</c:v>
                </c:pt>
                <c:pt idx="23">
                  <c:v>27.784615384615556</c:v>
                </c:pt>
                <c:pt idx="24">
                  <c:v>29.638461538461748</c:v>
                </c:pt>
                <c:pt idx="25">
                  <c:v>31.563076923077169</c:v>
                </c:pt>
                <c:pt idx="26">
                  <c:v>33.550000000000303</c:v>
                </c:pt>
                <c:pt idx="27">
                  <c:v>35.590769230769588</c:v>
                </c:pt>
                <c:pt idx="28">
                  <c:v>37.676923076923508</c:v>
                </c:pt>
              </c:numCache>
            </c:numRef>
          </c:y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5587-044A-A7A8-F72D59381649}"/>
            </c:ext>
          </c:extLst>
        </c:ser>
        <c:ser>
          <c:idx val="1"/>
          <c:order val="1"/>
          <c:tx>
            <c:v>Longrange</c:v>
          </c:tx>
          <c:spPr>
            <a:ln w="12700">
              <a:solidFill>
                <a:srgbClr val="FF0000"/>
              </a:solidFill>
              <a:prstDash val="solid"/>
            </a:ln>
          </c:spPr>
          <c:marker>
            <c:symbol val="none"/>
          </c:marker>
          <c:xVal>
            <c:numRef>
              <c:f>Drittens!$A$9:$A$103</c:f>
              <c:numCache>
                <c:formatCode>General</c:formatCode>
                <c:ptCount val="95"/>
                <c:pt idx="0">
                  <c:v>6</c:v>
                </c:pt>
                <c:pt idx="1">
                  <c:v>7</c:v>
                </c:pt>
                <c:pt idx="2">
                  <c:v>8</c:v>
                </c:pt>
                <c:pt idx="3">
                  <c:v>9</c:v>
                </c:pt>
                <c:pt idx="4">
                  <c:v>10</c:v>
                </c:pt>
                <c:pt idx="5">
                  <c:v>11</c:v>
                </c:pt>
                <c:pt idx="6">
                  <c:v>12</c:v>
                </c:pt>
                <c:pt idx="7">
                  <c:v>13</c:v>
                </c:pt>
                <c:pt idx="8">
                  <c:v>14</c:v>
                </c:pt>
                <c:pt idx="9">
                  <c:v>15</c:v>
                </c:pt>
                <c:pt idx="10">
                  <c:v>16</c:v>
                </c:pt>
                <c:pt idx="11">
                  <c:v>17</c:v>
                </c:pt>
                <c:pt idx="12">
                  <c:v>18</c:v>
                </c:pt>
                <c:pt idx="13">
                  <c:v>19</c:v>
                </c:pt>
                <c:pt idx="14">
                  <c:v>20</c:v>
                </c:pt>
                <c:pt idx="15">
                  <c:v>21</c:v>
                </c:pt>
                <c:pt idx="16">
                  <c:v>22</c:v>
                </c:pt>
                <c:pt idx="17">
                  <c:v>23</c:v>
                </c:pt>
                <c:pt idx="18">
                  <c:v>24</c:v>
                </c:pt>
                <c:pt idx="19">
                  <c:v>25</c:v>
                </c:pt>
                <c:pt idx="20">
                  <c:v>26</c:v>
                </c:pt>
                <c:pt idx="21">
                  <c:v>27</c:v>
                </c:pt>
                <c:pt idx="22">
                  <c:v>28</c:v>
                </c:pt>
                <c:pt idx="23">
                  <c:v>29</c:v>
                </c:pt>
                <c:pt idx="24">
                  <c:v>30</c:v>
                </c:pt>
                <c:pt idx="25">
                  <c:v>31</c:v>
                </c:pt>
                <c:pt idx="26">
                  <c:v>32</c:v>
                </c:pt>
                <c:pt idx="27">
                  <c:v>33</c:v>
                </c:pt>
                <c:pt idx="28">
                  <c:v>34</c:v>
                </c:pt>
                <c:pt idx="29">
                  <c:v>35</c:v>
                </c:pt>
                <c:pt idx="30">
                  <c:v>36</c:v>
                </c:pt>
                <c:pt idx="31">
                  <c:v>37</c:v>
                </c:pt>
                <c:pt idx="32">
                  <c:v>38</c:v>
                </c:pt>
                <c:pt idx="33">
                  <c:v>39</c:v>
                </c:pt>
                <c:pt idx="34">
                  <c:v>40</c:v>
                </c:pt>
                <c:pt idx="35">
                  <c:v>41</c:v>
                </c:pt>
                <c:pt idx="36">
                  <c:v>42</c:v>
                </c:pt>
                <c:pt idx="37">
                  <c:v>43</c:v>
                </c:pt>
                <c:pt idx="38">
                  <c:v>44</c:v>
                </c:pt>
                <c:pt idx="39">
                  <c:v>45</c:v>
                </c:pt>
                <c:pt idx="40">
                  <c:v>46</c:v>
                </c:pt>
                <c:pt idx="41">
                  <c:v>47</c:v>
                </c:pt>
                <c:pt idx="42">
                  <c:v>48</c:v>
                </c:pt>
                <c:pt idx="43">
                  <c:v>49</c:v>
                </c:pt>
                <c:pt idx="44">
                  <c:v>50</c:v>
                </c:pt>
                <c:pt idx="45">
                  <c:v>51</c:v>
                </c:pt>
                <c:pt idx="46">
                  <c:v>52</c:v>
                </c:pt>
                <c:pt idx="47">
                  <c:v>53</c:v>
                </c:pt>
                <c:pt idx="48">
                  <c:v>54</c:v>
                </c:pt>
                <c:pt idx="49">
                  <c:v>55</c:v>
                </c:pt>
                <c:pt idx="50">
                  <c:v>56</c:v>
                </c:pt>
                <c:pt idx="51">
                  <c:v>57</c:v>
                </c:pt>
                <c:pt idx="52">
                  <c:v>58</c:v>
                </c:pt>
                <c:pt idx="53">
                  <c:v>59</c:v>
                </c:pt>
                <c:pt idx="54">
                  <c:v>60</c:v>
                </c:pt>
                <c:pt idx="55">
                  <c:v>61</c:v>
                </c:pt>
                <c:pt idx="56">
                  <c:v>62</c:v>
                </c:pt>
                <c:pt idx="57">
                  <c:v>63</c:v>
                </c:pt>
                <c:pt idx="58">
                  <c:v>64</c:v>
                </c:pt>
                <c:pt idx="59">
                  <c:v>65</c:v>
                </c:pt>
                <c:pt idx="60">
                  <c:v>66</c:v>
                </c:pt>
                <c:pt idx="61">
                  <c:v>67</c:v>
                </c:pt>
                <c:pt idx="62">
                  <c:v>68</c:v>
                </c:pt>
                <c:pt idx="63">
                  <c:v>69</c:v>
                </c:pt>
                <c:pt idx="64">
                  <c:v>70</c:v>
                </c:pt>
                <c:pt idx="65">
                  <c:v>71</c:v>
                </c:pt>
                <c:pt idx="66">
                  <c:v>72</c:v>
                </c:pt>
                <c:pt idx="67">
                  <c:v>73</c:v>
                </c:pt>
                <c:pt idx="68">
                  <c:v>74</c:v>
                </c:pt>
                <c:pt idx="69">
                  <c:v>75</c:v>
                </c:pt>
                <c:pt idx="70">
                  <c:v>76</c:v>
                </c:pt>
                <c:pt idx="71">
                  <c:v>77</c:v>
                </c:pt>
                <c:pt idx="72">
                  <c:v>78</c:v>
                </c:pt>
                <c:pt idx="73">
                  <c:v>79</c:v>
                </c:pt>
                <c:pt idx="74">
                  <c:v>80</c:v>
                </c:pt>
                <c:pt idx="75">
                  <c:v>81</c:v>
                </c:pt>
                <c:pt idx="76">
                  <c:v>82</c:v>
                </c:pt>
                <c:pt idx="77">
                  <c:v>83</c:v>
                </c:pt>
                <c:pt idx="78">
                  <c:v>84</c:v>
                </c:pt>
                <c:pt idx="79">
                  <c:v>85</c:v>
                </c:pt>
                <c:pt idx="80">
                  <c:v>86</c:v>
                </c:pt>
                <c:pt idx="81">
                  <c:v>87</c:v>
                </c:pt>
                <c:pt idx="82">
                  <c:v>88</c:v>
                </c:pt>
                <c:pt idx="83">
                  <c:v>89</c:v>
                </c:pt>
                <c:pt idx="84">
                  <c:v>90</c:v>
                </c:pt>
                <c:pt idx="85">
                  <c:v>91</c:v>
                </c:pt>
                <c:pt idx="86">
                  <c:v>92</c:v>
                </c:pt>
                <c:pt idx="87">
                  <c:v>93</c:v>
                </c:pt>
                <c:pt idx="88">
                  <c:v>94</c:v>
                </c:pt>
                <c:pt idx="89">
                  <c:v>95</c:v>
                </c:pt>
                <c:pt idx="90">
                  <c:v>96</c:v>
                </c:pt>
                <c:pt idx="91">
                  <c:v>97</c:v>
                </c:pt>
                <c:pt idx="92">
                  <c:v>98</c:v>
                </c:pt>
                <c:pt idx="93">
                  <c:v>99</c:v>
                </c:pt>
                <c:pt idx="94">
                  <c:v>100</c:v>
                </c:pt>
              </c:numCache>
            </c:numRef>
          </c:xVal>
          <c:yVal>
            <c:numRef>
              <c:f>Drittens!$D$9:$D$103</c:f>
              <c:numCache>
                <c:formatCode>General</c:formatCode>
                <c:ptCount val="95"/>
                <c:pt idx="3" formatCode="0.00">
                  <c:v>9.2379816141610949</c:v>
                </c:pt>
                <c:pt idx="4" formatCode="0.00">
                  <c:v>10.080454956077014</c:v>
                </c:pt>
                <c:pt idx="5" formatCode="0.00">
                  <c:v>10.940325224554702</c:v>
                </c:pt>
                <c:pt idx="6" formatCode="0.00">
                  <c:v>11.817592419594154</c:v>
                </c:pt>
                <c:pt idx="7" formatCode="0.00">
                  <c:v>12.712256541195375</c:v>
                </c:pt>
                <c:pt idx="8" formatCode="0.00">
                  <c:v>13.624317589358361</c:v>
                </c:pt>
                <c:pt idx="9" formatCode="0.00">
                  <c:v>14.553775564083114</c:v>
                </c:pt>
                <c:pt idx="10" formatCode="0.00">
                  <c:v>15.500630465369634</c:v>
                </c:pt>
                <c:pt idx="11" formatCode="0.00">
                  <c:v>16.464882293217919</c:v>
                </c:pt>
                <c:pt idx="12" formatCode="0.00">
                  <c:v>17.446531047627971</c:v>
                </c:pt>
                <c:pt idx="13" formatCode="0.00">
                  <c:v>18.445576728599789</c:v>
                </c:pt>
                <c:pt idx="14" formatCode="0.00">
                  <c:v>19.462019336133373</c:v>
                </c:pt>
                <c:pt idx="15" formatCode="0.00">
                  <c:v>20.495858870228723</c:v>
                </c:pt>
                <c:pt idx="16" formatCode="0.00">
                  <c:v>21.547095330885838</c:v>
                </c:pt>
                <c:pt idx="17" formatCode="0.00">
                  <c:v>22.615728718104727</c:v>
                </c:pt>
                <c:pt idx="18" formatCode="0.00">
                  <c:v>23.701759031885373</c:v>
                </c:pt>
                <c:pt idx="19" formatCode="0.00">
                  <c:v>24.805186272227793</c:v>
                </c:pt>
                <c:pt idx="20" formatCode="0.00">
                  <c:v>25.926010439131975</c:v>
                </c:pt>
                <c:pt idx="21" formatCode="0.00">
                  <c:v>27.064231532597926</c:v>
                </c:pt>
                <c:pt idx="22" formatCode="0.00">
                  <c:v>28.219849552625639</c:v>
                </c:pt>
                <c:pt idx="23" formatCode="0.00">
                  <c:v>29.392864499215126</c:v>
                </c:pt>
                <c:pt idx="24" formatCode="0.00">
                  <c:v>30.58327637236637</c:v>
                </c:pt>
                <c:pt idx="25" formatCode="0.00">
                  <c:v>31.791085172079391</c:v>
                </c:pt>
                <c:pt idx="26" formatCode="0.00">
                  <c:v>33.016290898354171</c:v>
                </c:pt>
                <c:pt idx="27" formatCode="0.00">
                  <c:v>34.258893551190717</c:v>
                </c:pt>
                <c:pt idx="28" formatCode="0.00">
                  <c:v>35.518893130589035</c:v>
                </c:pt>
                <c:pt idx="29" formatCode="0.00">
                  <c:v>36.796289636549112</c:v>
                </c:pt>
                <c:pt idx="30" formatCode="0.00">
                  <c:v>38.091083069070962</c:v>
                </c:pt>
                <c:pt idx="31" formatCode="0.00">
                  <c:v>39.40327342815457</c:v>
                </c:pt>
                <c:pt idx="32" formatCode="0.00">
                  <c:v>40.732860713799958</c:v>
                </c:pt>
                <c:pt idx="33" formatCode="0.00">
                  <c:v>42.079844926007105</c:v>
                </c:pt>
                <c:pt idx="34" formatCode="0.00">
                  <c:v>43.444226064776018</c:v>
                </c:pt>
                <c:pt idx="35" formatCode="0.00">
                  <c:v>44.826004130106696</c:v>
                </c:pt>
                <c:pt idx="36" formatCode="0.00">
                  <c:v>46.22517912199914</c:v>
                </c:pt>
                <c:pt idx="37" formatCode="0.00">
                  <c:v>47.64175104045335</c:v>
                </c:pt>
                <c:pt idx="38" formatCode="0.00">
                  <c:v>49.075719885469333</c:v>
                </c:pt>
                <c:pt idx="39" formatCode="0.00">
                  <c:v>50.527085657047074</c:v>
                </c:pt>
                <c:pt idx="40" formatCode="0.00">
                  <c:v>51.995848355186588</c:v>
                </c:pt>
                <c:pt idx="41" formatCode="0.00">
                  <c:v>53.482007979887868</c:v>
                </c:pt>
                <c:pt idx="42" formatCode="0.00">
                  <c:v>54.985564531150906</c:v>
                </c:pt>
                <c:pt idx="43" formatCode="0.00">
                  <c:v>56.506518008975718</c:v>
                </c:pt>
                <c:pt idx="44" formatCode="0.00">
                  <c:v>58.044868413362302</c:v>
                </c:pt>
                <c:pt idx="45" formatCode="0.00">
                  <c:v>59.600615744310645</c:v>
                </c:pt>
                <c:pt idx="46" formatCode="0.00">
                  <c:v>61.173760001820746</c:v>
                </c:pt>
                <c:pt idx="47" formatCode="0.00">
                  <c:v>62.764301185892627</c:v>
                </c:pt>
                <c:pt idx="48" formatCode="0.00">
                  <c:v>64.372239296526274</c:v>
                </c:pt>
                <c:pt idx="49" formatCode="0.00">
                  <c:v>65.997574333721687</c:v>
                </c:pt>
                <c:pt idx="50" formatCode="0.00">
                  <c:v>67.640306297478858</c:v>
                </c:pt>
                <c:pt idx="51" formatCode="0.00">
                  <c:v>69.300435187797802</c:v>
                </c:pt>
                <c:pt idx="52" formatCode="0.00">
                  <c:v>70.977961004678519</c:v>
                </c:pt>
                <c:pt idx="53" formatCode="0.00">
                  <c:v>72.672883748120981</c:v>
                </c:pt>
                <c:pt idx="54" formatCode="0.00">
                  <c:v>74.385203418125229</c:v>
                </c:pt>
                <c:pt idx="55" formatCode="0.00">
                  <c:v>76.114920014691236</c:v>
                </c:pt>
                <c:pt idx="56" formatCode="0.00">
                  <c:v>77.862033537819016</c:v>
                </c:pt>
                <c:pt idx="57" formatCode="0.00">
                  <c:v>79.626543987508555</c:v>
                </c:pt>
                <c:pt idx="58" formatCode="0.00">
                  <c:v>81.408451363759852</c:v>
                </c:pt>
                <c:pt idx="59" formatCode="0.00">
                  <c:v>83.207755666572936</c:v>
                </c:pt>
                <c:pt idx="60" formatCode="0.00">
                  <c:v>85.024456895947779</c:v>
                </c:pt>
                <c:pt idx="61" formatCode="0.00">
                  <c:v>86.85855505188438</c:v>
                </c:pt>
                <c:pt idx="62" formatCode="0.00">
                  <c:v>88.710050134382755</c:v>
                </c:pt>
                <c:pt idx="63" formatCode="0.00">
                  <c:v>90.578942143442887</c:v>
                </c:pt>
                <c:pt idx="64" formatCode="0.00">
                  <c:v>92.465231079064793</c:v>
                </c:pt>
                <c:pt idx="65" formatCode="0.00">
                  <c:v>94.368916941248457</c:v>
                </c:pt>
                <c:pt idx="66" formatCode="0.00">
                  <c:v>96.289999729993909</c:v>
                </c:pt>
                <c:pt idx="67" formatCode="0.00">
                  <c:v>98.228479445301105</c:v>
                </c:pt>
                <c:pt idx="68" formatCode="0.00">
                  <c:v>100.18435608717009</c:v>
                </c:pt>
                <c:pt idx="69" formatCode="0.00">
                  <c:v>102.15762965560081</c:v>
                </c:pt>
                <c:pt idx="70" formatCode="0.00">
                  <c:v>104.14830015059333</c:v>
                </c:pt>
                <c:pt idx="71" formatCode="0.00">
                  <c:v>106.1563675721476</c:v>
                </c:pt>
                <c:pt idx="72" formatCode="0.00">
                  <c:v>108.18183192026363</c:v>
                </c:pt>
                <c:pt idx="73" formatCode="0.00">
                  <c:v>110.22469319494144</c:v>
                </c:pt>
                <c:pt idx="74" formatCode="0.00">
                  <c:v>112.284951396181</c:v>
                </c:pt>
                <c:pt idx="75" formatCode="0.00">
                  <c:v>114.36260652398234</c:v>
                </c:pt>
                <c:pt idx="76" formatCode="0.00">
                  <c:v>116.45765857834544</c:v>
                </c:pt>
                <c:pt idx="77" formatCode="0.00">
                  <c:v>118.57010755927031</c:v>
                </c:pt>
                <c:pt idx="78" formatCode="0.00">
                  <c:v>120.69995346675695</c:v>
                </c:pt>
                <c:pt idx="79" formatCode="0.00">
                  <c:v>122.84719630080535</c:v>
                </c:pt>
                <c:pt idx="80" formatCode="0.00">
                  <c:v>125.01183606141552</c:v>
                </c:pt>
                <c:pt idx="81" formatCode="0.00">
                  <c:v>127.19387274858745</c:v>
                </c:pt>
                <c:pt idx="82" formatCode="0.00">
                  <c:v>129.39330636232114</c:v>
                </c:pt>
                <c:pt idx="83" formatCode="0.00">
                  <c:v>131.6101369026166</c:v>
                </c:pt>
                <c:pt idx="84" formatCode="0.00">
                  <c:v>133.84436436947385</c:v>
                </c:pt>
                <c:pt idx="85" formatCode="0.00">
                  <c:v>136.09598876289283</c:v>
                </c:pt>
                <c:pt idx="86" formatCode="0.00">
                  <c:v>138.3650100828736</c:v>
                </c:pt>
                <c:pt idx="87" formatCode="0.00">
                  <c:v>140.65142832941615</c:v>
                </c:pt>
                <c:pt idx="88" formatCode="0.00">
                  <c:v>142.95524350252043</c:v>
                </c:pt>
                <c:pt idx="89" formatCode="0.00">
                  <c:v>145.2764556021865</c:v>
                </c:pt>
                <c:pt idx="90" formatCode="0.00">
                  <c:v>147.61506462841433</c:v>
                </c:pt>
                <c:pt idx="91" formatCode="0.00">
                  <c:v>149.97107058120395</c:v>
                </c:pt>
                <c:pt idx="92" formatCode="0.00">
                  <c:v>152.34447346055529</c:v>
                </c:pt>
                <c:pt idx="93" formatCode="0.00">
                  <c:v>154.73527326646843</c:v>
                </c:pt>
                <c:pt idx="94" formatCode="0.00">
                  <c:v>157.14346999894332</c:v>
                </c:pt>
              </c:numCache>
            </c:numRef>
          </c:y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5587-044A-A7A8-F72D59381649}"/>
            </c:ext>
          </c:extLst>
        </c:ser>
        <c:ser>
          <c:idx val="2"/>
          <c:order val="2"/>
          <c:tx>
            <c:strRef>
              <c:f>Erstens!$A$1</c:f>
              <c:strCache>
                <c:ptCount val="1"/>
                <c:pt idx="0">
                  <c:v>Aktives Einschiessen</c:v>
                </c:pt>
              </c:strCache>
            </c:strRef>
          </c:tx>
          <c:spPr>
            <a:ln w="28575">
              <a:noFill/>
            </a:ln>
          </c:spPr>
          <c:marker>
            <c:symbol val="x"/>
            <c:size val="7"/>
            <c:spPr>
              <a:noFill/>
              <a:ln>
                <a:solidFill>
                  <a:srgbClr val="000000"/>
                </a:solidFill>
              </a:ln>
            </c:spPr>
          </c:marker>
          <c:xVal>
            <c:numRef>
              <c:f>Erstens!$A$4:$A$12</c:f>
              <c:numCache>
                <c:formatCode>General</c:formatCode>
                <c:ptCount val="9"/>
                <c:pt idx="0">
                  <c:v>5</c:v>
                </c:pt>
                <c:pt idx="1">
                  <c:v>11</c:v>
                </c:pt>
                <c:pt idx="2">
                  <c:v>15</c:v>
                </c:pt>
                <c:pt idx="3">
                  <c:v>18</c:v>
                </c:pt>
                <c:pt idx="4">
                  <c:v>23</c:v>
                </c:pt>
                <c:pt idx="5">
                  <c:v>30</c:v>
                </c:pt>
                <c:pt idx="6">
                  <c:v>50</c:v>
                </c:pt>
                <c:pt idx="7">
                  <c:v>70</c:v>
                </c:pt>
                <c:pt idx="8">
                  <c:v>90</c:v>
                </c:pt>
              </c:numCache>
            </c:numRef>
          </c:xVal>
          <c:yVal>
            <c:numRef>
              <c:f>Erstens!$C$4:$C$12</c:f>
              <c:numCache>
                <c:formatCode>General</c:formatCode>
                <c:ptCount val="9"/>
                <c:pt idx="0">
                  <c:v>18.600000000000001</c:v>
                </c:pt>
                <c:pt idx="1">
                  <c:v>14</c:v>
                </c:pt>
                <c:pt idx="2">
                  <c:v>15</c:v>
                </c:pt>
                <c:pt idx="3">
                  <c:v>17.5</c:v>
                </c:pt>
                <c:pt idx="4">
                  <c:v>22.5</c:v>
                </c:pt>
                <c:pt idx="5">
                  <c:v>30.5</c:v>
                </c:pt>
                <c:pt idx="6">
                  <c:v>58.5</c:v>
                </c:pt>
                <c:pt idx="7">
                  <c:v>92</c:v>
                </c:pt>
                <c:pt idx="8">
                  <c:v>134</c:v>
                </c:pt>
              </c:numCache>
            </c:numRef>
          </c:y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2-5587-044A-A7A8-F72D5938164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25249376"/>
        <c:axId val="225247416"/>
      </c:scatterChart>
      <c:valAx>
        <c:axId val="225249376"/>
        <c:scaling>
          <c:orientation val="minMax"/>
          <c:min val="0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225247416"/>
        <c:crossesAt val="0"/>
        <c:crossBetween val="midCat"/>
        <c:majorUnit val="10"/>
      </c:valAx>
      <c:valAx>
        <c:axId val="225247416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225249376"/>
        <c:crosses val="autoZero"/>
        <c:crossBetween val="midCat"/>
      </c:valAx>
      <c:spPr>
        <a:solidFill>
          <a:srgbClr val="C0C0C0"/>
        </a:solidFill>
        <a:ln w="12700">
          <a:solidFill>
            <a:srgbClr val="80808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11309544640253301"/>
          <c:y val="0.1284156788093796"/>
          <c:w val="0.26203807857351163"/>
          <c:h val="0.15530500995067925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de-DE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printSettings>
    <c:headerFooter alignWithMargins="0"/>
    <c:pageMargins b="0.984251969" l="0.78740157499999996" r="0.78740157499999996" t="0.984251969" header="0.4921259845" footer="0.4921259845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8.5317625630940044E-2"/>
          <c:y val="5.4744623105010951E-2"/>
          <c:w val="0.89285887288193067"/>
          <c:h val="0.83211827119616644"/>
        </c:manualLayout>
      </c:layout>
      <c:scatterChart>
        <c:scatterStyle val="lineMarker"/>
        <c:varyColors val="0"/>
        <c:ser>
          <c:idx val="0"/>
          <c:order val="0"/>
          <c:tx>
            <c:v>Shortrange</c:v>
          </c:tx>
          <c:spPr>
            <a:ln w="12700">
              <a:solidFill>
                <a:srgbClr val="000080"/>
              </a:solidFill>
              <a:prstDash val="solid"/>
            </a:ln>
          </c:spPr>
          <c:marker>
            <c:symbol val="diamond"/>
            <c:size val="5"/>
            <c:spPr>
              <a:solidFill>
                <a:srgbClr val="000080"/>
              </a:solidFill>
              <a:ln>
                <a:solidFill>
                  <a:srgbClr val="000080"/>
                </a:solidFill>
                <a:prstDash val="solid"/>
              </a:ln>
            </c:spPr>
          </c:marker>
          <c:xVal>
            <c:numRef>
              <c:f>Drittens!$A$9:$A$51</c:f>
              <c:numCache>
                <c:formatCode>General</c:formatCode>
                <c:ptCount val="43"/>
                <c:pt idx="0">
                  <c:v>6</c:v>
                </c:pt>
                <c:pt idx="1">
                  <c:v>7</c:v>
                </c:pt>
                <c:pt idx="2">
                  <c:v>8</c:v>
                </c:pt>
                <c:pt idx="3">
                  <c:v>9</c:v>
                </c:pt>
                <c:pt idx="4">
                  <c:v>10</c:v>
                </c:pt>
                <c:pt idx="5">
                  <c:v>11</c:v>
                </c:pt>
                <c:pt idx="6">
                  <c:v>12</c:v>
                </c:pt>
                <c:pt idx="7">
                  <c:v>13</c:v>
                </c:pt>
                <c:pt idx="8">
                  <c:v>14</c:v>
                </c:pt>
                <c:pt idx="9">
                  <c:v>15</c:v>
                </c:pt>
                <c:pt idx="10">
                  <c:v>16</c:v>
                </c:pt>
                <c:pt idx="11">
                  <c:v>17</c:v>
                </c:pt>
                <c:pt idx="12">
                  <c:v>18</c:v>
                </c:pt>
                <c:pt idx="13">
                  <c:v>19</c:v>
                </c:pt>
                <c:pt idx="14">
                  <c:v>20</c:v>
                </c:pt>
                <c:pt idx="15">
                  <c:v>21</c:v>
                </c:pt>
                <c:pt idx="16">
                  <c:v>22</c:v>
                </c:pt>
                <c:pt idx="17">
                  <c:v>23</c:v>
                </c:pt>
                <c:pt idx="18">
                  <c:v>24</c:v>
                </c:pt>
                <c:pt idx="19">
                  <c:v>25</c:v>
                </c:pt>
                <c:pt idx="20">
                  <c:v>26</c:v>
                </c:pt>
                <c:pt idx="21">
                  <c:v>27</c:v>
                </c:pt>
                <c:pt idx="22">
                  <c:v>28</c:v>
                </c:pt>
                <c:pt idx="23">
                  <c:v>29</c:v>
                </c:pt>
                <c:pt idx="24">
                  <c:v>30</c:v>
                </c:pt>
                <c:pt idx="25">
                  <c:v>31</c:v>
                </c:pt>
                <c:pt idx="26">
                  <c:v>32</c:v>
                </c:pt>
                <c:pt idx="27">
                  <c:v>33</c:v>
                </c:pt>
                <c:pt idx="28">
                  <c:v>34</c:v>
                </c:pt>
                <c:pt idx="29">
                  <c:v>35</c:v>
                </c:pt>
                <c:pt idx="30">
                  <c:v>36</c:v>
                </c:pt>
                <c:pt idx="31">
                  <c:v>37</c:v>
                </c:pt>
                <c:pt idx="32">
                  <c:v>38</c:v>
                </c:pt>
                <c:pt idx="33">
                  <c:v>39</c:v>
                </c:pt>
                <c:pt idx="34">
                  <c:v>40</c:v>
                </c:pt>
                <c:pt idx="35">
                  <c:v>41</c:v>
                </c:pt>
                <c:pt idx="36">
                  <c:v>42</c:v>
                </c:pt>
                <c:pt idx="37">
                  <c:v>43</c:v>
                </c:pt>
                <c:pt idx="38">
                  <c:v>44</c:v>
                </c:pt>
                <c:pt idx="39">
                  <c:v>45</c:v>
                </c:pt>
                <c:pt idx="40">
                  <c:v>46</c:v>
                </c:pt>
                <c:pt idx="41">
                  <c:v>47</c:v>
                </c:pt>
                <c:pt idx="42">
                  <c:v>48</c:v>
                </c:pt>
              </c:numCache>
            </c:numRef>
          </c:xVal>
          <c:yVal>
            <c:numRef>
              <c:f>Drittens!$B$9:$B$51</c:f>
              <c:numCache>
                <c:formatCode>0.00</c:formatCode>
                <c:ptCount val="43"/>
                <c:pt idx="0">
                  <c:v>17.261538461538461</c:v>
                </c:pt>
                <c:pt idx="1">
                  <c:v>16.163076923076925</c:v>
                </c:pt>
                <c:pt idx="2">
                  <c:v>15.296153846153848</c:v>
                </c:pt>
                <c:pt idx="3">
                  <c:v>14.652307692307694</c:v>
                </c:pt>
                <c:pt idx="4">
                  <c:v>14.223076923076924</c:v>
                </c:pt>
                <c:pt idx="5">
                  <c:v>14</c:v>
                </c:pt>
                <c:pt idx="6">
                  <c:v>13.974615384615383</c:v>
                </c:pt>
                <c:pt idx="7">
                  <c:v>14.138461538461538</c:v>
                </c:pt>
                <c:pt idx="8">
                  <c:v>14.483076923076926</c:v>
                </c:pt>
                <c:pt idx="9">
                  <c:v>15.000000000000007</c:v>
                </c:pt>
                <c:pt idx="10">
                  <c:v>15.68076923076924</c:v>
                </c:pt>
                <c:pt idx="11">
                  <c:v>16.516923076923092</c:v>
                </c:pt>
                <c:pt idx="12">
                  <c:v>17.500000000000028</c:v>
                </c:pt>
                <c:pt idx="13">
                  <c:v>18.621538461538499</c:v>
                </c:pt>
                <c:pt idx="14">
                  <c:v>19.873076923076972</c:v>
                </c:pt>
                <c:pt idx="15">
                  <c:v>21.246153846153909</c:v>
                </c:pt>
                <c:pt idx="16">
                  <c:v>22.732307692307778</c:v>
                </c:pt>
                <c:pt idx="17">
                  <c:v>24.323076923077032</c:v>
                </c:pt>
                <c:pt idx="18">
                  <c:v>26.01000000000014</c:v>
                </c:pt>
                <c:pt idx="19">
                  <c:v>27.784615384615556</c:v>
                </c:pt>
                <c:pt idx="20">
                  <c:v>29.638461538461748</c:v>
                </c:pt>
                <c:pt idx="21">
                  <c:v>31.563076923077169</c:v>
                </c:pt>
                <c:pt idx="22">
                  <c:v>33.550000000000303</c:v>
                </c:pt>
                <c:pt idx="23">
                  <c:v>35.590769230769588</c:v>
                </c:pt>
                <c:pt idx="24">
                  <c:v>37.676923076923508</c:v>
                </c:pt>
              </c:numCache>
            </c:numRef>
          </c:y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9C52-3E44-B7B9-D62D0C8D2C99}"/>
            </c:ext>
          </c:extLst>
        </c:ser>
        <c:ser>
          <c:idx val="1"/>
          <c:order val="1"/>
          <c:tx>
            <c:v>Longrange</c:v>
          </c:tx>
          <c:spPr>
            <a:ln w="12700">
              <a:solidFill>
                <a:srgbClr val="FF0000"/>
              </a:solidFill>
              <a:prstDash val="solid"/>
            </a:ln>
          </c:spPr>
          <c:marker>
            <c:symbol val="square"/>
            <c:size val="6"/>
            <c:spPr>
              <a:noFill/>
              <a:ln>
                <a:solidFill>
                  <a:srgbClr val="FF0000"/>
                </a:solidFill>
                <a:prstDash val="solid"/>
              </a:ln>
            </c:spPr>
          </c:marker>
          <c:xVal>
            <c:numRef>
              <c:f>Drittens!$A$9:$A$51</c:f>
              <c:numCache>
                <c:formatCode>General</c:formatCode>
                <c:ptCount val="43"/>
                <c:pt idx="0">
                  <c:v>6</c:v>
                </c:pt>
                <c:pt idx="1">
                  <c:v>7</c:v>
                </c:pt>
                <c:pt idx="2">
                  <c:v>8</c:v>
                </c:pt>
                <c:pt idx="3">
                  <c:v>9</c:v>
                </c:pt>
                <c:pt idx="4">
                  <c:v>10</c:v>
                </c:pt>
                <c:pt idx="5">
                  <c:v>11</c:v>
                </c:pt>
                <c:pt idx="6">
                  <c:v>12</c:v>
                </c:pt>
                <c:pt idx="7">
                  <c:v>13</c:v>
                </c:pt>
                <c:pt idx="8">
                  <c:v>14</c:v>
                </c:pt>
                <c:pt idx="9">
                  <c:v>15</c:v>
                </c:pt>
                <c:pt idx="10">
                  <c:v>16</c:v>
                </c:pt>
                <c:pt idx="11">
                  <c:v>17</c:v>
                </c:pt>
                <c:pt idx="12">
                  <c:v>18</c:v>
                </c:pt>
                <c:pt idx="13">
                  <c:v>19</c:v>
                </c:pt>
                <c:pt idx="14">
                  <c:v>20</c:v>
                </c:pt>
                <c:pt idx="15">
                  <c:v>21</c:v>
                </c:pt>
                <c:pt idx="16">
                  <c:v>22</c:v>
                </c:pt>
                <c:pt idx="17">
                  <c:v>23</c:v>
                </c:pt>
                <c:pt idx="18">
                  <c:v>24</c:v>
                </c:pt>
                <c:pt idx="19">
                  <c:v>25</c:v>
                </c:pt>
                <c:pt idx="20">
                  <c:v>26</c:v>
                </c:pt>
                <c:pt idx="21">
                  <c:v>27</c:v>
                </c:pt>
                <c:pt idx="22">
                  <c:v>28</c:v>
                </c:pt>
                <c:pt idx="23">
                  <c:v>29</c:v>
                </c:pt>
                <c:pt idx="24">
                  <c:v>30</c:v>
                </c:pt>
                <c:pt idx="25">
                  <c:v>31</c:v>
                </c:pt>
                <c:pt idx="26">
                  <c:v>32</c:v>
                </c:pt>
                <c:pt idx="27">
                  <c:v>33</c:v>
                </c:pt>
                <c:pt idx="28">
                  <c:v>34</c:v>
                </c:pt>
                <c:pt idx="29">
                  <c:v>35</c:v>
                </c:pt>
                <c:pt idx="30">
                  <c:v>36</c:v>
                </c:pt>
                <c:pt idx="31">
                  <c:v>37</c:v>
                </c:pt>
                <c:pt idx="32">
                  <c:v>38</c:v>
                </c:pt>
                <c:pt idx="33">
                  <c:v>39</c:v>
                </c:pt>
                <c:pt idx="34">
                  <c:v>40</c:v>
                </c:pt>
                <c:pt idx="35">
                  <c:v>41</c:v>
                </c:pt>
                <c:pt idx="36">
                  <c:v>42</c:v>
                </c:pt>
                <c:pt idx="37">
                  <c:v>43</c:v>
                </c:pt>
                <c:pt idx="38">
                  <c:v>44</c:v>
                </c:pt>
                <c:pt idx="39">
                  <c:v>45</c:v>
                </c:pt>
                <c:pt idx="40">
                  <c:v>46</c:v>
                </c:pt>
                <c:pt idx="41">
                  <c:v>47</c:v>
                </c:pt>
                <c:pt idx="42">
                  <c:v>48</c:v>
                </c:pt>
              </c:numCache>
            </c:numRef>
          </c:xVal>
          <c:yVal>
            <c:numRef>
              <c:f>Drittens!$D$9:$D$51</c:f>
              <c:numCache>
                <c:formatCode>General</c:formatCode>
                <c:ptCount val="43"/>
                <c:pt idx="3" formatCode="0.00">
                  <c:v>9.2379816141610949</c:v>
                </c:pt>
                <c:pt idx="4" formatCode="0.00">
                  <c:v>10.080454956077014</c:v>
                </c:pt>
                <c:pt idx="5" formatCode="0.00">
                  <c:v>10.940325224554702</c:v>
                </c:pt>
                <c:pt idx="6" formatCode="0.00">
                  <c:v>11.817592419594154</c:v>
                </c:pt>
                <c:pt idx="7" formatCode="0.00">
                  <c:v>12.712256541195375</c:v>
                </c:pt>
                <c:pt idx="8" formatCode="0.00">
                  <c:v>13.624317589358361</c:v>
                </c:pt>
                <c:pt idx="9" formatCode="0.00">
                  <c:v>14.553775564083114</c:v>
                </c:pt>
                <c:pt idx="10" formatCode="0.00">
                  <c:v>15.500630465369634</c:v>
                </c:pt>
                <c:pt idx="11" formatCode="0.00">
                  <c:v>16.464882293217919</c:v>
                </c:pt>
                <c:pt idx="12" formatCode="0.00">
                  <c:v>17.446531047627971</c:v>
                </c:pt>
                <c:pt idx="13" formatCode="0.00">
                  <c:v>18.445576728599789</c:v>
                </c:pt>
                <c:pt idx="14" formatCode="0.00">
                  <c:v>19.462019336133373</c:v>
                </c:pt>
                <c:pt idx="15" formatCode="0.00">
                  <c:v>20.495858870228723</c:v>
                </c:pt>
                <c:pt idx="16" formatCode="0.00">
                  <c:v>21.547095330885838</c:v>
                </c:pt>
                <c:pt idx="17" formatCode="0.00">
                  <c:v>22.615728718104727</c:v>
                </c:pt>
                <c:pt idx="18" formatCode="0.00">
                  <c:v>23.701759031885373</c:v>
                </c:pt>
                <c:pt idx="19" formatCode="0.00">
                  <c:v>24.805186272227793</c:v>
                </c:pt>
                <c:pt idx="20" formatCode="0.00">
                  <c:v>25.926010439131975</c:v>
                </c:pt>
                <c:pt idx="21" formatCode="0.00">
                  <c:v>27.064231532597926</c:v>
                </c:pt>
                <c:pt idx="22" formatCode="0.00">
                  <c:v>28.219849552625639</c:v>
                </c:pt>
                <c:pt idx="23" formatCode="0.00">
                  <c:v>29.392864499215126</c:v>
                </c:pt>
                <c:pt idx="24" formatCode="0.00">
                  <c:v>30.58327637236637</c:v>
                </c:pt>
                <c:pt idx="25" formatCode="0.00">
                  <c:v>31.791085172079391</c:v>
                </c:pt>
                <c:pt idx="26" formatCode="0.00">
                  <c:v>33.016290898354171</c:v>
                </c:pt>
                <c:pt idx="27" formatCode="0.00">
                  <c:v>34.258893551190717</c:v>
                </c:pt>
                <c:pt idx="28" formatCode="0.00">
                  <c:v>35.518893130589035</c:v>
                </c:pt>
                <c:pt idx="29" formatCode="0.00">
                  <c:v>36.796289636549112</c:v>
                </c:pt>
                <c:pt idx="30" formatCode="0.00">
                  <c:v>38.091083069070962</c:v>
                </c:pt>
                <c:pt idx="31" formatCode="0.00">
                  <c:v>39.40327342815457</c:v>
                </c:pt>
                <c:pt idx="32" formatCode="0.00">
                  <c:v>40.732860713799958</c:v>
                </c:pt>
                <c:pt idx="33" formatCode="0.00">
                  <c:v>42.079844926007105</c:v>
                </c:pt>
                <c:pt idx="34" formatCode="0.00">
                  <c:v>43.444226064776018</c:v>
                </c:pt>
                <c:pt idx="35" formatCode="0.00">
                  <c:v>44.826004130106696</c:v>
                </c:pt>
                <c:pt idx="36" formatCode="0.00">
                  <c:v>46.22517912199914</c:v>
                </c:pt>
                <c:pt idx="37" formatCode="0.00">
                  <c:v>47.64175104045335</c:v>
                </c:pt>
                <c:pt idx="38" formatCode="0.00">
                  <c:v>49.075719885469333</c:v>
                </c:pt>
                <c:pt idx="39" formatCode="0.00">
                  <c:v>50.527085657047074</c:v>
                </c:pt>
                <c:pt idx="40" formatCode="0.00">
                  <c:v>51.995848355186588</c:v>
                </c:pt>
                <c:pt idx="41" formatCode="0.00">
                  <c:v>53.482007979887868</c:v>
                </c:pt>
                <c:pt idx="42" formatCode="0.00">
                  <c:v>54.985564531150906</c:v>
                </c:pt>
              </c:numCache>
            </c:numRef>
          </c:y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9C52-3E44-B7B9-D62D0C8D2C99}"/>
            </c:ext>
          </c:extLst>
        </c:ser>
        <c:ser>
          <c:idx val="2"/>
          <c:order val="2"/>
          <c:tx>
            <c:v>Combined</c:v>
          </c:tx>
          <c:spPr>
            <a:ln w="12700">
              <a:solidFill>
                <a:srgbClr val="FFFF0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FF00"/>
              </a:solidFill>
              <a:ln>
                <a:solidFill>
                  <a:srgbClr val="FFFF00"/>
                </a:solidFill>
                <a:prstDash val="solid"/>
              </a:ln>
            </c:spPr>
          </c:marker>
          <c:xVal>
            <c:numRef>
              <c:f>Drittens!$A$9:$A$51</c:f>
              <c:numCache>
                <c:formatCode>General</c:formatCode>
                <c:ptCount val="43"/>
                <c:pt idx="0">
                  <c:v>6</c:v>
                </c:pt>
                <c:pt idx="1">
                  <c:v>7</c:v>
                </c:pt>
                <c:pt idx="2">
                  <c:v>8</c:v>
                </c:pt>
                <c:pt idx="3">
                  <c:v>9</c:v>
                </c:pt>
                <c:pt idx="4">
                  <c:v>10</c:v>
                </c:pt>
                <c:pt idx="5">
                  <c:v>11</c:v>
                </c:pt>
                <c:pt idx="6">
                  <c:v>12</c:v>
                </c:pt>
                <c:pt idx="7">
                  <c:v>13</c:v>
                </c:pt>
                <c:pt idx="8">
                  <c:v>14</c:v>
                </c:pt>
                <c:pt idx="9">
                  <c:v>15</c:v>
                </c:pt>
                <c:pt idx="10">
                  <c:v>16</c:v>
                </c:pt>
                <c:pt idx="11">
                  <c:v>17</c:v>
                </c:pt>
                <c:pt idx="12">
                  <c:v>18</c:v>
                </c:pt>
                <c:pt idx="13">
                  <c:v>19</c:v>
                </c:pt>
                <c:pt idx="14">
                  <c:v>20</c:v>
                </c:pt>
                <c:pt idx="15">
                  <c:v>21</c:v>
                </c:pt>
                <c:pt idx="16">
                  <c:v>22</c:v>
                </c:pt>
                <c:pt idx="17">
                  <c:v>23</c:v>
                </c:pt>
                <c:pt idx="18">
                  <c:v>24</c:v>
                </c:pt>
                <c:pt idx="19">
                  <c:v>25</c:v>
                </c:pt>
                <c:pt idx="20">
                  <c:v>26</c:v>
                </c:pt>
                <c:pt idx="21">
                  <c:v>27</c:v>
                </c:pt>
                <c:pt idx="22">
                  <c:v>28</c:v>
                </c:pt>
                <c:pt idx="23">
                  <c:v>29</c:v>
                </c:pt>
                <c:pt idx="24">
                  <c:v>30</c:v>
                </c:pt>
                <c:pt idx="25">
                  <c:v>31</c:v>
                </c:pt>
                <c:pt idx="26">
                  <c:v>32</c:v>
                </c:pt>
                <c:pt idx="27">
                  <c:v>33</c:v>
                </c:pt>
                <c:pt idx="28">
                  <c:v>34</c:v>
                </c:pt>
                <c:pt idx="29">
                  <c:v>35</c:v>
                </c:pt>
                <c:pt idx="30">
                  <c:v>36</c:v>
                </c:pt>
                <c:pt idx="31">
                  <c:v>37</c:v>
                </c:pt>
                <c:pt idx="32">
                  <c:v>38</c:v>
                </c:pt>
                <c:pt idx="33">
                  <c:v>39</c:v>
                </c:pt>
                <c:pt idx="34">
                  <c:v>40</c:v>
                </c:pt>
                <c:pt idx="35">
                  <c:v>41</c:v>
                </c:pt>
                <c:pt idx="36">
                  <c:v>42</c:v>
                </c:pt>
                <c:pt idx="37">
                  <c:v>43</c:v>
                </c:pt>
                <c:pt idx="38">
                  <c:v>44</c:v>
                </c:pt>
                <c:pt idx="39">
                  <c:v>45</c:v>
                </c:pt>
                <c:pt idx="40">
                  <c:v>46</c:v>
                </c:pt>
                <c:pt idx="41">
                  <c:v>47</c:v>
                </c:pt>
                <c:pt idx="42">
                  <c:v>48</c:v>
                </c:pt>
              </c:numCache>
            </c:numRef>
          </c:xVal>
          <c:yVal>
            <c:numRef>
              <c:f>Drittens!$F$9:$F$56</c:f>
              <c:numCache>
                <c:formatCode>0.00</c:formatCode>
                <c:ptCount val="48"/>
                <c:pt idx="0">
                  <c:v>17.261538461538461</c:v>
                </c:pt>
                <c:pt idx="1">
                  <c:v>16.163076923076925</c:v>
                </c:pt>
                <c:pt idx="2">
                  <c:v>15.296153846153848</c:v>
                </c:pt>
                <c:pt idx="3">
                  <c:v>14.652307692307694</c:v>
                </c:pt>
                <c:pt idx="4">
                  <c:v>14.223076923076924</c:v>
                </c:pt>
                <c:pt idx="5">
                  <c:v>14</c:v>
                </c:pt>
                <c:pt idx="6">
                  <c:v>13.974615384615383</c:v>
                </c:pt>
                <c:pt idx="7">
                  <c:v>14.138461538461538</c:v>
                </c:pt>
                <c:pt idx="8">
                  <c:v>14.483076923076926</c:v>
                </c:pt>
                <c:pt idx="9">
                  <c:v>14.944221945510396</c:v>
                </c:pt>
                <c:pt idx="10">
                  <c:v>15.635734539419337</c:v>
                </c:pt>
                <c:pt idx="11">
                  <c:v>16.497407783033651</c:v>
                </c:pt>
                <c:pt idx="12">
                  <c:v>17.473265523814</c:v>
                </c:pt>
                <c:pt idx="13">
                  <c:v>18.511562378451806</c:v>
                </c:pt>
                <c:pt idx="14">
                  <c:v>19.564783732869273</c:v>
                </c:pt>
                <c:pt idx="15">
                  <c:v>20.589645742219371</c:v>
                </c:pt>
                <c:pt idx="16">
                  <c:v>21.547095330885838</c:v>
                </c:pt>
                <c:pt idx="17">
                  <c:v>22.615728718104727</c:v>
                </c:pt>
                <c:pt idx="18">
                  <c:v>23.701759031885373</c:v>
                </c:pt>
                <c:pt idx="19">
                  <c:v>24.805186272227793</c:v>
                </c:pt>
                <c:pt idx="20">
                  <c:v>25.926010439131975</c:v>
                </c:pt>
                <c:pt idx="21">
                  <c:v>27.064231532597926</c:v>
                </c:pt>
                <c:pt idx="22">
                  <c:v>28.219849552625639</c:v>
                </c:pt>
                <c:pt idx="23">
                  <c:v>29.392864499215126</c:v>
                </c:pt>
                <c:pt idx="24">
                  <c:v>30.58327637236637</c:v>
                </c:pt>
                <c:pt idx="25">
                  <c:v>31.791085172079391</c:v>
                </c:pt>
                <c:pt idx="26">
                  <c:v>33.016290898354171</c:v>
                </c:pt>
                <c:pt idx="27">
                  <c:v>34.258893551190717</c:v>
                </c:pt>
                <c:pt idx="28">
                  <c:v>35.518893130589035</c:v>
                </c:pt>
                <c:pt idx="29">
                  <c:v>36.796289636549112</c:v>
                </c:pt>
                <c:pt idx="30">
                  <c:v>38.091083069070962</c:v>
                </c:pt>
                <c:pt idx="31">
                  <c:v>39.40327342815457</c:v>
                </c:pt>
                <c:pt idx="32">
                  <c:v>40.732860713799958</c:v>
                </c:pt>
                <c:pt idx="33">
                  <c:v>42.079844926007105</c:v>
                </c:pt>
                <c:pt idx="34">
                  <c:v>43.444226064776018</c:v>
                </c:pt>
                <c:pt idx="35">
                  <c:v>44.826004130106696</c:v>
                </c:pt>
                <c:pt idx="36">
                  <c:v>46.22517912199914</c:v>
                </c:pt>
                <c:pt idx="37">
                  <c:v>47.64175104045335</c:v>
                </c:pt>
                <c:pt idx="38">
                  <c:v>49.075719885469333</c:v>
                </c:pt>
                <c:pt idx="39">
                  <c:v>50.527085657047074</c:v>
                </c:pt>
                <c:pt idx="40">
                  <c:v>51.995848355186588</c:v>
                </c:pt>
                <c:pt idx="41">
                  <c:v>53.482007979887868</c:v>
                </c:pt>
                <c:pt idx="42">
                  <c:v>54.985564531150906</c:v>
                </c:pt>
                <c:pt idx="43">
                  <c:v>56.506518008975718</c:v>
                </c:pt>
                <c:pt idx="44">
                  <c:v>58.044868413362302</c:v>
                </c:pt>
                <c:pt idx="45">
                  <c:v>59.600615744310645</c:v>
                </c:pt>
                <c:pt idx="46">
                  <c:v>61.173760001820746</c:v>
                </c:pt>
                <c:pt idx="47">
                  <c:v>62.764301185892627</c:v>
                </c:pt>
              </c:numCache>
            </c:numRef>
          </c:y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2-9C52-3E44-B7B9-D62D0C8D2C99}"/>
            </c:ext>
          </c:extLst>
        </c:ser>
        <c:ser>
          <c:idx val="3"/>
          <c:order val="3"/>
          <c:tx>
            <c:strRef>
              <c:f>Erstens!$A$1</c:f>
              <c:strCache>
                <c:ptCount val="1"/>
                <c:pt idx="0">
                  <c:v>Aktives Einschiessen</c:v>
                </c:pt>
              </c:strCache>
            </c:strRef>
          </c:tx>
          <c:spPr>
            <a:ln w="28575">
              <a:noFill/>
            </a:ln>
          </c:spPr>
          <c:marker>
            <c:symbol val="x"/>
            <c:size val="7"/>
            <c:spPr>
              <a:ln>
                <a:solidFill>
                  <a:srgbClr val="000000"/>
                </a:solidFill>
              </a:ln>
            </c:spPr>
          </c:marker>
          <c:xVal>
            <c:numRef>
              <c:f>Erstens!$A$4:$A$12</c:f>
              <c:numCache>
                <c:formatCode>General</c:formatCode>
                <c:ptCount val="9"/>
                <c:pt idx="0">
                  <c:v>5</c:v>
                </c:pt>
                <c:pt idx="1">
                  <c:v>11</c:v>
                </c:pt>
                <c:pt idx="2">
                  <c:v>15</c:v>
                </c:pt>
                <c:pt idx="3">
                  <c:v>18</c:v>
                </c:pt>
                <c:pt idx="4">
                  <c:v>23</c:v>
                </c:pt>
                <c:pt idx="5">
                  <c:v>30</c:v>
                </c:pt>
                <c:pt idx="6">
                  <c:v>50</c:v>
                </c:pt>
                <c:pt idx="7">
                  <c:v>70</c:v>
                </c:pt>
                <c:pt idx="8">
                  <c:v>90</c:v>
                </c:pt>
              </c:numCache>
            </c:numRef>
          </c:xVal>
          <c:yVal>
            <c:numRef>
              <c:f>Erstens!$C$4:$C$12</c:f>
              <c:numCache>
                <c:formatCode>General</c:formatCode>
                <c:ptCount val="9"/>
                <c:pt idx="0">
                  <c:v>18.600000000000001</c:v>
                </c:pt>
                <c:pt idx="1">
                  <c:v>14</c:v>
                </c:pt>
                <c:pt idx="2">
                  <c:v>15</c:v>
                </c:pt>
                <c:pt idx="3">
                  <c:v>17.5</c:v>
                </c:pt>
                <c:pt idx="4">
                  <c:v>22.5</c:v>
                </c:pt>
                <c:pt idx="5">
                  <c:v>30.5</c:v>
                </c:pt>
                <c:pt idx="6">
                  <c:v>58.5</c:v>
                </c:pt>
                <c:pt idx="7">
                  <c:v>92</c:v>
                </c:pt>
                <c:pt idx="8">
                  <c:v>134</c:v>
                </c:pt>
              </c:numCache>
            </c:numRef>
          </c:y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3-9C52-3E44-B7B9-D62D0C8D2C9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25248984"/>
        <c:axId val="225245064"/>
      </c:scatterChart>
      <c:valAx>
        <c:axId val="225248984"/>
        <c:scaling>
          <c:orientation val="minMax"/>
          <c:max val="25"/>
          <c:min val="10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225245064"/>
        <c:crosses val="autoZero"/>
        <c:crossBetween val="midCat"/>
        <c:majorUnit val="1"/>
      </c:valAx>
      <c:valAx>
        <c:axId val="225245064"/>
        <c:scaling>
          <c:orientation val="minMax"/>
          <c:max val="25"/>
          <c:min val="1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0.0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225248984"/>
        <c:crosses val="autoZero"/>
        <c:crossBetween val="midCat"/>
      </c:valAx>
      <c:spPr>
        <a:solidFill>
          <a:srgbClr val="C0C0C0"/>
        </a:solidFill>
        <a:ln w="12700">
          <a:solidFill>
            <a:srgbClr val="80808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66931237761946427"/>
          <c:y val="0.44038967756767633"/>
          <c:w val="0.26203807857351158"/>
          <c:h val="0.27509013928003523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de-DE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printSettings>
    <c:headerFooter alignWithMargins="0"/>
    <c:pageMargins b="0.984251969" l="0.78740157499999996" r="0.78740157499999996" t="0.984251969" header="0.4921259845" footer="0.4921259845"/>
    <c:pageSetup paperSize="9" orientation="landscape" horizontalDpi="300" verticalDpi="300"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5.3571532372915842E-2"/>
          <c:y val="4.0983715910273409E-2"/>
          <c:w val="0.92262083531132832"/>
          <c:h val="0.87431927275249943"/>
        </c:manualLayout>
      </c:layout>
      <c:scatterChart>
        <c:scatterStyle val="lineMarker"/>
        <c:varyColors val="0"/>
        <c:ser>
          <c:idx val="0"/>
          <c:order val="0"/>
          <c:tx>
            <c:v>Shortrange</c:v>
          </c:tx>
          <c:spPr>
            <a:ln w="12700">
              <a:solidFill>
                <a:srgbClr val="000080"/>
              </a:solidFill>
              <a:prstDash val="solid"/>
            </a:ln>
          </c:spPr>
          <c:marker>
            <c:symbol val="none"/>
          </c:marker>
          <c:xVal>
            <c:numRef>
              <c:f>Drittens!$A$5:$A$51</c:f>
              <c:numCache>
                <c:formatCode>General</c:formatCode>
                <c:ptCount val="47"/>
                <c:pt idx="0">
                  <c:v>2</c:v>
                </c:pt>
                <c:pt idx="1">
                  <c:v>3</c:v>
                </c:pt>
                <c:pt idx="2">
                  <c:v>4</c:v>
                </c:pt>
                <c:pt idx="3">
                  <c:v>5</c:v>
                </c:pt>
                <c:pt idx="4">
                  <c:v>6</c:v>
                </c:pt>
                <c:pt idx="5">
                  <c:v>7</c:v>
                </c:pt>
                <c:pt idx="6">
                  <c:v>8</c:v>
                </c:pt>
                <c:pt idx="7">
                  <c:v>9</c:v>
                </c:pt>
                <c:pt idx="8">
                  <c:v>10</c:v>
                </c:pt>
                <c:pt idx="9">
                  <c:v>11</c:v>
                </c:pt>
                <c:pt idx="10">
                  <c:v>12</c:v>
                </c:pt>
                <c:pt idx="11">
                  <c:v>13</c:v>
                </c:pt>
                <c:pt idx="12">
                  <c:v>14</c:v>
                </c:pt>
                <c:pt idx="13">
                  <c:v>15</c:v>
                </c:pt>
                <c:pt idx="14">
                  <c:v>16</c:v>
                </c:pt>
                <c:pt idx="15">
                  <c:v>17</c:v>
                </c:pt>
                <c:pt idx="16">
                  <c:v>18</c:v>
                </c:pt>
                <c:pt idx="17">
                  <c:v>19</c:v>
                </c:pt>
                <c:pt idx="18">
                  <c:v>20</c:v>
                </c:pt>
                <c:pt idx="19">
                  <c:v>21</c:v>
                </c:pt>
                <c:pt idx="20">
                  <c:v>22</c:v>
                </c:pt>
                <c:pt idx="21">
                  <c:v>23</c:v>
                </c:pt>
                <c:pt idx="22">
                  <c:v>24</c:v>
                </c:pt>
                <c:pt idx="23">
                  <c:v>25</c:v>
                </c:pt>
                <c:pt idx="24">
                  <c:v>26</c:v>
                </c:pt>
                <c:pt idx="25">
                  <c:v>27</c:v>
                </c:pt>
                <c:pt idx="26">
                  <c:v>28</c:v>
                </c:pt>
                <c:pt idx="27">
                  <c:v>29</c:v>
                </c:pt>
                <c:pt idx="28">
                  <c:v>30</c:v>
                </c:pt>
                <c:pt idx="29">
                  <c:v>31</c:v>
                </c:pt>
                <c:pt idx="30">
                  <c:v>32</c:v>
                </c:pt>
                <c:pt idx="31">
                  <c:v>33</c:v>
                </c:pt>
                <c:pt idx="32">
                  <c:v>34</c:v>
                </c:pt>
                <c:pt idx="33">
                  <c:v>35</c:v>
                </c:pt>
                <c:pt idx="34">
                  <c:v>36</c:v>
                </c:pt>
                <c:pt idx="35">
                  <c:v>37</c:v>
                </c:pt>
                <c:pt idx="36">
                  <c:v>38</c:v>
                </c:pt>
                <c:pt idx="37">
                  <c:v>39</c:v>
                </c:pt>
                <c:pt idx="38">
                  <c:v>40</c:v>
                </c:pt>
                <c:pt idx="39">
                  <c:v>41</c:v>
                </c:pt>
                <c:pt idx="40">
                  <c:v>42</c:v>
                </c:pt>
                <c:pt idx="41">
                  <c:v>43</c:v>
                </c:pt>
                <c:pt idx="42">
                  <c:v>44</c:v>
                </c:pt>
                <c:pt idx="43">
                  <c:v>45</c:v>
                </c:pt>
                <c:pt idx="44">
                  <c:v>46</c:v>
                </c:pt>
                <c:pt idx="45">
                  <c:v>47</c:v>
                </c:pt>
                <c:pt idx="46">
                  <c:v>48</c:v>
                </c:pt>
              </c:numCache>
            </c:numRef>
          </c:xVal>
          <c:yVal>
            <c:numRef>
              <c:f>Drittens!$B$5:$B$51</c:f>
              <c:numCache>
                <c:formatCode>0.00</c:formatCode>
                <c:ptCount val="47"/>
                <c:pt idx="0">
                  <c:v>24.139999999999976</c:v>
                </c:pt>
                <c:pt idx="1">
                  <c:v>22.030769230769216</c:v>
                </c:pt>
                <c:pt idx="2">
                  <c:v>20.186923076923069</c:v>
                </c:pt>
                <c:pt idx="3">
                  <c:v>18.599999999999998</c:v>
                </c:pt>
                <c:pt idx="4">
                  <c:v>17.261538461538461</c:v>
                </c:pt>
                <c:pt idx="5">
                  <c:v>16.163076923076925</c:v>
                </c:pt>
                <c:pt idx="6">
                  <c:v>15.296153846153848</c:v>
                </c:pt>
                <c:pt idx="7">
                  <c:v>14.652307692307694</c:v>
                </c:pt>
                <c:pt idx="8">
                  <c:v>14.223076923076924</c:v>
                </c:pt>
                <c:pt idx="9">
                  <c:v>14</c:v>
                </c:pt>
                <c:pt idx="10">
                  <c:v>13.974615384615383</c:v>
                </c:pt>
                <c:pt idx="11">
                  <c:v>14.138461538461538</c:v>
                </c:pt>
                <c:pt idx="12">
                  <c:v>14.483076923076926</c:v>
                </c:pt>
                <c:pt idx="13">
                  <c:v>15.000000000000007</c:v>
                </c:pt>
                <c:pt idx="14">
                  <c:v>15.68076923076924</c:v>
                </c:pt>
                <c:pt idx="15">
                  <c:v>16.516923076923092</c:v>
                </c:pt>
                <c:pt idx="16">
                  <c:v>17.500000000000028</c:v>
                </c:pt>
                <c:pt idx="17">
                  <c:v>18.621538461538499</c:v>
                </c:pt>
                <c:pt idx="18">
                  <c:v>19.873076923076972</c:v>
                </c:pt>
                <c:pt idx="19">
                  <c:v>21.246153846153909</c:v>
                </c:pt>
                <c:pt idx="20">
                  <c:v>22.732307692307778</c:v>
                </c:pt>
                <c:pt idx="21">
                  <c:v>24.323076923077032</c:v>
                </c:pt>
                <c:pt idx="22">
                  <c:v>26.01000000000014</c:v>
                </c:pt>
                <c:pt idx="23">
                  <c:v>27.784615384615556</c:v>
                </c:pt>
                <c:pt idx="24">
                  <c:v>29.638461538461748</c:v>
                </c:pt>
                <c:pt idx="25">
                  <c:v>31.563076923077169</c:v>
                </c:pt>
                <c:pt idx="26">
                  <c:v>33.550000000000303</c:v>
                </c:pt>
                <c:pt idx="27">
                  <c:v>35.590769230769588</c:v>
                </c:pt>
                <c:pt idx="28">
                  <c:v>37.676923076923508</c:v>
                </c:pt>
              </c:numCache>
            </c:numRef>
          </c:y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C466-EB43-9CC0-C59C238B30B1}"/>
            </c:ext>
          </c:extLst>
        </c:ser>
        <c:ser>
          <c:idx val="1"/>
          <c:order val="1"/>
          <c:tx>
            <c:v>Longrange</c:v>
          </c:tx>
          <c:spPr>
            <a:ln w="12700">
              <a:solidFill>
                <a:srgbClr val="FF0000"/>
              </a:solidFill>
              <a:prstDash val="solid"/>
            </a:ln>
          </c:spPr>
          <c:marker>
            <c:symbol val="none"/>
          </c:marker>
          <c:xVal>
            <c:numRef>
              <c:f>Drittens!$A$9:$A$103</c:f>
              <c:numCache>
                <c:formatCode>General</c:formatCode>
                <c:ptCount val="95"/>
                <c:pt idx="0">
                  <c:v>6</c:v>
                </c:pt>
                <c:pt idx="1">
                  <c:v>7</c:v>
                </c:pt>
                <c:pt idx="2">
                  <c:v>8</c:v>
                </c:pt>
                <c:pt idx="3">
                  <c:v>9</c:v>
                </c:pt>
                <c:pt idx="4">
                  <c:v>10</c:v>
                </c:pt>
                <c:pt idx="5">
                  <c:v>11</c:v>
                </c:pt>
                <c:pt idx="6">
                  <c:v>12</c:v>
                </c:pt>
                <c:pt idx="7">
                  <c:v>13</c:v>
                </c:pt>
                <c:pt idx="8">
                  <c:v>14</c:v>
                </c:pt>
                <c:pt idx="9">
                  <c:v>15</c:v>
                </c:pt>
                <c:pt idx="10">
                  <c:v>16</c:v>
                </c:pt>
                <c:pt idx="11">
                  <c:v>17</c:v>
                </c:pt>
                <c:pt idx="12">
                  <c:v>18</c:v>
                </c:pt>
                <c:pt idx="13">
                  <c:v>19</c:v>
                </c:pt>
                <c:pt idx="14">
                  <c:v>20</c:v>
                </c:pt>
                <c:pt idx="15">
                  <c:v>21</c:v>
                </c:pt>
                <c:pt idx="16">
                  <c:v>22</c:v>
                </c:pt>
                <c:pt idx="17">
                  <c:v>23</c:v>
                </c:pt>
                <c:pt idx="18">
                  <c:v>24</c:v>
                </c:pt>
                <c:pt idx="19">
                  <c:v>25</c:v>
                </c:pt>
                <c:pt idx="20">
                  <c:v>26</c:v>
                </c:pt>
                <c:pt idx="21">
                  <c:v>27</c:v>
                </c:pt>
                <c:pt idx="22">
                  <c:v>28</c:v>
                </c:pt>
                <c:pt idx="23">
                  <c:v>29</c:v>
                </c:pt>
                <c:pt idx="24">
                  <c:v>30</c:v>
                </c:pt>
                <c:pt idx="25">
                  <c:v>31</c:v>
                </c:pt>
                <c:pt idx="26">
                  <c:v>32</c:v>
                </c:pt>
                <c:pt idx="27">
                  <c:v>33</c:v>
                </c:pt>
                <c:pt idx="28">
                  <c:v>34</c:v>
                </c:pt>
                <c:pt idx="29">
                  <c:v>35</c:v>
                </c:pt>
                <c:pt idx="30">
                  <c:v>36</c:v>
                </c:pt>
                <c:pt idx="31">
                  <c:v>37</c:v>
                </c:pt>
                <c:pt idx="32">
                  <c:v>38</c:v>
                </c:pt>
                <c:pt idx="33">
                  <c:v>39</c:v>
                </c:pt>
                <c:pt idx="34">
                  <c:v>40</c:v>
                </c:pt>
                <c:pt idx="35">
                  <c:v>41</c:v>
                </c:pt>
                <c:pt idx="36">
                  <c:v>42</c:v>
                </c:pt>
                <c:pt idx="37">
                  <c:v>43</c:v>
                </c:pt>
                <c:pt idx="38">
                  <c:v>44</c:v>
                </c:pt>
                <c:pt idx="39">
                  <c:v>45</c:v>
                </c:pt>
                <c:pt idx="40">
                  <c:v>46</c:v>
                </c:pt>
                <c:pt idx="41">
                  <c:v>47</c:v>
                </c:pt>
                <c:pt idx="42">
                  <c:v>48</c:v>
                </c:pt>
                <c:pt idx="43">
                  <c:v>49</c:v>
                </c:pt>
                <c:pt idx="44">
                  <c:v>50</c:v>
                </c:pt>
                <c:pt idx="45">
                  <c:v>51</c:v>
                </c:pt>
                <c:pt idx="46">
                  <c:v>52</c:v>
                </c:pt>
                <c:pt idx="47">
                  <c:v>53</c:v>
                </c:pt>
                <c:pt idx="48">
                  <c:v>54</c:v>
                </c:pt>
                <c:pt idx="49">
                  <c:v>55</c:v>
                </c:pt>
                <c:pt idx="50">
                  <c:v>56</c:v>
                </c:pt>
                <c:pt idx="51">
                  <c:v>57</c:v>
                </c:pt>
                <c:pt idx="52">
                  <c:v>58</c:v>
                </c:pt>
                <c:pt idx="53">
                  <c:v>59</c:v>
                </c:pt>
                <c:pt idx="54">
                  <c:v>60</c:v>
                </c:pt>
                <c:pt idx="55">
                  <c:v>61</c:v>
                </c:pt>
                <c:pt idx="56">
                  <c:v>62</c:v>
                </c:pt>
                <c:pt idx="57">
                  <c:v>63</c:v>
                </c:pt>
                <c:pt idx="58">
                  <c:v>64</c:v>
                </c:pt>
                <c:pt idx="59">
                  <c:v>65</c:v>
                </c:pt>
                <c:pt idx="60">
                  <c:v>66</c:v>
                </c:pt>
                <c:pt idx="61">
                  <c:v>67</c:v>
                </c:pt>
                <c:pt idx="62">
                  <c:v>68</c:v>
                </c:pt>
                <c:pt idx="63">
                  <c:v>69</c:v>
                </c:pt>
                <c:pt idx="64">
                  <c:v>70</c:v>
                </c:pt>
                <c:pt idx="65">
                  <c:v>71</c:v>
                </c:pt>
                <c:pt idx="66">
                  <c:v>72</c:v>
                </c:pt>
                <c:pt idx="67">
                  <c:v>73</c:v>
                </c:pt>
                <c:pt idx="68">
                  <c:v>74</c:v>
                </c:pt>
                <c:pt idx="69">
                  <c:v>75</c:v>
                </c:pt>
                <c:pt idx="70">
                  <c:v>76</c:v>
                </c:pt>
                <c:pt idx="71">
                  <c:v>77</c:v>
                </c:pt>
                <c:pt idx="72">
                  <c:v>78</c:v>
                </c:pt>
                <c:pt idx="73">
                  <c:v>79</c:v>
                </c:pt>
                <c:pt idx="74">
                  <c:v>80</c:v>
                </c:pt>
                <c:pt idx="75">
                  <c:v>81</c:v>
                </c:pt>
                <c:pt idx="76">
                  <c:v>82</c:v>
                </c:pt>
                <c:pt idx="77">
                  <c:v>83</c:v>
                </c:pt>
                <c:pt idx="78">
                  <c:v>84</c:v>
                </c:pt>
                <c:pt idx="79">
                  <c:v>85</c:v>
                </c:pt>
                <c:pt idx="80">
                  <c:v>86</c:v>
                </c:pt>
                <c:pt idx="81">
                  <c:v>87</c:v>
                </c:pt>
                <c:pt idx="82">
                  <c:v>88</c:v>
                </c:pt>
                <c:pt idx="83">
                  <c:v>89</c:v>
                </c:pt>
                <c:pt idx="84">
                  <c:v>90</c:v>
                </c:pt>
                <c:pt idx="85">
                  <c:v>91</c:v>
                </c:pt>
                <c:pt idx="86">
                  <c:v>92</c:v>
                </c:pt>
                <c:pt idx="87">
                  <c:v>93</c:v>
                </c:pt>
                <c:pt idx="88">
                  <c:v>94</c:v>
                </c:pt>
                <c:pt idx="89">
                  <c:v>95</c:v>
                </c:pt>
                <c:pt idx="90">
                  <c:v>96</c:v>
                </c:pt>
                <c:pt idx="91">
                  <c:v>97</c:v>
                </c:pt>
                <c:pt idx="92">
                  <c:v>98</c:v>
                </c:pt>
                <c:pt idx="93">
                  <c:v>99</c:v>
                </c:pt>
                <c:pt idx="94">
                  <c:v>100</c:v>
                </c:pt>
              </c:numCache>
            </c:numRef>
          </c:xVal>
          <c:yVal>
            <c:numRef>
              <c:f>Drittens!$D$9:$D$103</c:f>
              <c:numCache>
                <c:formatCode>General</c:formatCode>
                <c:ptCount val="95"/>
                <c:pt idx="3" formatCode="0.00">
                  <c:v>9.2379816141610949</c:v>
                </c:pt>
                <c:pt idx="4" formatCode="0.00">
                  <c:v>10.080454956077014</c:v>
                </c:pt>
                <c:pt idx="5" formatCode="0.00">
                  <c:v>10.940325224554702</c:v>
                </c:pt>
                <c:pt idx="6" formatCode="0.00">
                  <c:v>11.817592419594154</c:v>
                </c:pt>
                <c:pt idx="7" formatCode="0.00">
                  <c:v>12.712256541195375</c:v>
                </c:pt>
                <c:pt idx="8" formatCode="0.00">
                  <c:v>13.624317589358361</c:v>
                </c:pt>
                <c:pt idx="9" formatCode="0.00">
                  <c:v>14.553775564083114</c:v>
                </c:pt>
                <c:pt idx="10" formatCode="0.00">
                  <c:v>15.500630465369634</c:v>
                </c:pt>
                <c:pt idx="11" formatCode="0.00">
                  <c:v>16.464882293217919</c:v>
                </c:pt>
                <c:pt idx="12" formatCode="0.00">
                  <c:v>17.446531047627971</c:v>
                </c:pt>
                <c:pt idx="13" formatCode="0.00">
                  <c:v>18.445576728599789</c:v>
                </c:pt>
                <c:pt idx="14" formatCode="0.00">
                  <c:v>19.462019336133373</c:v>
                </c:pt>
                <c:pt idx="15" formatCode="0.00">
                  <c:v>20.495858870228723</c:v>
                </c:pt>
                <c:pt idx="16" formatCode="0.00">
                  <c:v>21.547095330885838</c:v>
                </c:pt>
                <c:pt idx="17" formatCode="0.00">
                  <c:v>22.615728718104727</c:v>
                </c:pt>
                <c:pt idx="18" formatCode="0.00">
                  <c:v>23.701759031885373</c:v>
                </c:pt>
                <c:pt idx="19" formatCode="0.00">
                  <c:v>24.805186272227793</c:v>
                </c:pt>
                <c:pt idx="20" formatCode="0.00">
                  <c:v>25.926010439131975</c:v>
                </c:pt>
                <c:pt idx="21" formatCode="0.00">
                  <c:v>27.064231532597926</c:v>
                </c:pt>
                <c:pt idx="22" formatCode="0.00">
                  <c:v>28.219849552625639</c:v>
                </c:pt>
                <c:pt idx="23" formatCode="0.00">
                  <c:v>29.392864499215126</c:v>
                </c:pt>
                <c:pt idx="24" formatCode="0.00">
                  <c:v>30.58327637236637</c:v>
                </c:pt>
                <c:pt idx="25" formatCode="0.00">
                  <c:v>31.791085172079391</c:v>
                </c:pt>
                <c:pt idx="26" formatCode="0.00">
                  <c:v>33.016290898354171</c:v>
                </c:pt>
                <c:pt idx="27" formatCode="0.00">
                  <c:v>34.258893551190717</c:v>
                </c:pt>
                <c:pt idx="28" formatCode="0.00">
                  <c:v>35.518893130589035</c:v>
                </c:pt>
                <c:pt idx="29" formatCode="0.00">
                  <c:v>36.796289636549112</c:v>
                </c:pt>
                <c:pt idx="30" formatCode="0.00">
                  <c:v>38.091083069070962</c:v>
                </c:pt>
                <c:pt idx="31" formatCode="0.00">
                  <c:v>39.40327342815457</c:v>
                </c:pt>
                <c:pt idx="32" formatCode="0.00">
                  <c:v>40.732860713799958</c:v>
                </c:pt>
                <c:pt idx="33" formatCode="0.00">
                  <c:v>42.079844926007105</c:v>
                </c:pt>
                <c:pt idx="34" formatCode="0.00">
                  <c:v>43.444226064776018</c:v>
                </c:pt>
                <c:pt idx="35" formatCode="0.00">
                  <c:v>44.826004130106696</c:v>
                </c:pt>
                <c:pt idx="36" formatCode="0.00">
                  <c:v>46.22517912199914</c:v>
                </c:pt>
                <c:pt idx="37" formatCode="0.00">
                  <c:v>47.64175104045335</c:v>
                </c:pt>
                <c:pt idx="38" formatCode="0.00">
                  <c:v>49.075719885469333</c:v>
                </c:pt>
                <c:pt idx="39" formatCode="0.00">
                  <c:v>50.527085657047074</c:v>
                </c:pt>
                <c:pt idx="40" formatCode="0.00">
                  <c:v>51.995848355186588</c:v>
                </c:pt>
                <c:pt idx="41" formatCode="0.00">
                  <c:v>53.482007979887868</c:v>
                </c:pt>
                <c:pt idx="42" formatCode="0.00">
                  <c:v>54.985564531150906</c:v>
                </c:pt>
                <c:pt idx="43" formatCode="0.00">
                  <c:v>56.506518008975718</c:v>
                </c:pt>
                <c:pt idx="44" formatCode="0.00">
                  <c:v>58.044868413362302</c:v>
                </c:pt>
                <c:pt idx="45" formatCode="0.00">
                  <c:v>59.600615744310645</c:v>
                </c:pt>
                <c:pt idx="46" formatCode="0.00">
                  <c:v>61.173760001820746</c:v>
                </c:pt>
                <c:pt idx="47" formatCode="0.00">
                  <c:v>62.764301185892627</c:v>
                </c:pt>
                <c:pt idx="48" formatCode="0.00">
                  <c:v>64.372239296526274</c:v>
                </c:pt>
                <c:pt idx="49" formatCode="0.00">
                  <c:v>65.997574333721687</c:v>
                </c:pt>
                <c:pt idx="50" formatCode="0.00">
                  <c:v>67.640306297478858</c:v>
                </c:pt>
                <c:pt idx="51" formatCode="0.00">
                  <c:v>69.300435187797802</c:v>
                </c:pt>
                <c:pt idx="52" formatCode="0.00">
                  <c:v>70.977961004678519</c:v>
                </c:pt>
                <c:pt idx="53" formatCode="0.00">
                  <c:v>72.672883748120981</c:v>
                </c:pt>
                <c:pt idx="54" formatCode="0.00">
                  <c:v>74.385203418125229</c:v>
                </c:pt>
                <c:pt idx="55" formatCode="0.00">
                  <c:v>76.114920014691236</c:v>
                </c:pt>
                <c:pt idx="56" formatCode="0.00">
                  <c:v>77.862033537819016</c:v>
                </c:pt>
                <c:pt idx="57" formatCode="0.00">
                  <c:v>79.626543987508555</c:v>
                </c:pt>
                <c:pt idx="58" formatCode="0.00">
                  <c:v>81.408451363759852</c:v>
                </c:pt>
                <c:pt idx="59" formatCode="0.00">
                  <c:v>83.207755666572936</c:v>
                </c:pt>
                <c:pt idx="60" formatCode="0.00">
                  <c:v>85.024456895947779</c:v>
                </c:pt>
                <c:pt idx="61" formatCode="0.00">
                  <c:v>86.85855505188438</c:v>
                </c:pt>
                <c:pt idx="62" formatCode="0.00">
                  <c:v>88.710050134382755</c:v>
                </c:pt>
                <c:pt idx="63" formatCode="0.00">
                  <c:v>90.578942143442887</c:v>
                </c:pt>
                <c:pt idx="64" formatCode="0.00">
                  <c:v>92.465231079064793</c:v>
                </c:pt>
                <c:pt idx="65" formatCode="0.00">
                  <c:v>94.368916941248457</c:v>
                </c:pt>
                <c:pt idx="66" formatCode="0.00">
                  <c:v>96.289999729993909</c:v>
                </c:pt>
                <c:pt idx="67" formatCode="0.00">
                  <c:v>98.228479445301105</c:v>
                </c:pt>
                <c:pt idx="68" formatCode="0.00">
                  <c:v>100.18435608717009</c:v>
                </c:pt>
                <c:pt idx="69" formatCode="0.00">
                  <c:v>102.15762965560081</c:v>
                </c:pt>
                <c:pt idx="70" formatCode="0.00">
                  <c:v>104.14830015059333</c:v>
                </c:pt>
                <c:pt idx="71" formatCode="0.00">
                  <c:v>106.1563675721476</c:v>
                </c:pt>
                <c:pt idx="72" formatCode="0.00">
                  <c:v>108.18183192026363</c:v>
                </c:pt>
                <c:pt idx="73" formatCode="0.00">
                  <c:v>110.22469319494144</c:v>
                </c:pt>
                <c:pt idx="74" formatCode="0.00">
                  <c:v>112.284951396181</c:v>
                </c:pt>
                <c:pt idx="75" formatCode="0.00">
                  <c:v>114.36260652398234</c:v>
                </c:pt>
                <c:pt idx="76" formatCode="0.00">
                  <c:v>116.45765857834544</c:v>
                </c:pt>
                <c:pt idx="77" formatCode="0.00">
                  <c:v>118.57010755927031</c:v>
                </c:pt>
                <c:pt idx="78" formatCode="0.00">
                  <c:v>120.69995346675695</c:v>
                </c:pt>
                <c:pt idx="79" formatCode="0.00">
                  <c:v>122.84719630080535</c:v>
                </c:pt>
                <c:pt idx="80" formatCode="0.00">
                  <c:v>125.01183606141552</c:v>
                </c:pt>
                <c:pt idx="81" formatCode="0.00">
                  <c:v>127.19387274858745</c:v>
                </c:pt>
                <c:pt idx="82" formatCode="0.00">
                  <c:v>129.39330636232114</c:v>
                </c:pt>
                <c:pt idx="83" formatCode="0.00">
                  <c:v>131.6101369026166</c:v>
                </c:pt>
                <c:pt idx="84" formatCode="0.00">
                  <c:v>133.84436436947385</c:v>
                </c:pt>
                <c:pt idx="85" formatCode="0.00">
                  <c:v>136.09598876289283</c:v>
                </c:pt>
                <c:pt idx="86" formatCode="0.00">
                  <c:v>138.3650100828736</c:v>
                </c:pt>
                <c:pt idx="87" formatCode="0.00">
                  <c:v>140.65142832941615</c:v>
                </c:pt>
                <c:pt idx="88" formatCode="0.00">
                  <c:v>142.95524350252043</c:v>
                </c:pt>
                <c:pt idx="89" formatCode="0.00">
                  <c:v>145.2764556021865</c:v>
                </c:pt>
                <c:pt idx="90" formatCode="0.00">
                  <c:v>147.61506462841433</c:v>
                </c:pt>
                <c:pt idx="91" formatCode="0.00">
                  <c:v>149.97107058120395</c:v>
                </c:pt>
                <c:pt idx="92" formatCode="0.00">
                  <c:v>152.34447346055529</c:v>
                </c:pt>
                <c:pt idx="93" formatCode="0.00">
                  <c:v>154.73527326646843</c:v>
                </c:pt>
                <c:pt idx="94" formatCode="0.00">
                  <c:v>157.14346999894332</c:v>
                </c:pt>
              </c:numCache>
            </c:numRef>
          </c:y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C466-EB43-9CC0-C59C238B30B1}"/>
            </c:ext>
          </c:extLst>
        </c:ser>
        <c:ser>
          <c:idx val="2"/>
          <c:order val="2"/>
          <c:tx>
            <c:strRef>
              <c:f>Erstens!$A$1</c:f>
              <c:strCache>
                <c:ptCount val="1"/>
                <c:pt idx="0">
                  <c:v>Aktives Einschiessen</c:v>
                </c:pt>
              </c:strCache>
            </c:strRef>
          </c:tx>
          <c:spPr>
            <a:ln w="28575">
              <a:noFill/>
            </a:ln>
          </c:spPr>
          <c:marker>
            <c:symbol val="x"/>
            <c:size val="7"/>
            <c:spPr>
              <a:ln>
                <a:solidFill>
                  <a:srgbClr val="000000"/>
                </a:solidFill>
              </a:ln>
            </c:spPr>
          </c:marker>
          <c:xVal>
            <c:numRef>
              <c:f>Erstens!$A$4:$A$12</c:f>
              <c:numCache>
                <c:formatCode>General</c:formatCode>
                <c:ptCount val="9"/>
                <c:pt idx="0">
                  <c:v>5</c:v>
                </c:pt>
                <c:pt idx="1">
                  <c:v>11</c:v>
                </c:pt>
                <c:pt idx="2">
                  <c:v>15</c:v>
                </c:pt>
                <c:pt idx="3">
                  <c:v>18</c:v>
                </c:pt>
                <c:pt idx="4">
                  <c:v>23</c:v>
                </c:pt>
                <c:pt idx="5">
                  <c:v>30</c:v>
                </c:pt>
                <c:pt idx="6">
                  <c:v>50</c:v>
                </c:pt>
                <c:pt idx="7">
                  <c:v>70</c:v>
                </c:pt>
                <c:pt idx="8">
                  <c:v>90</c:v>
                </c:pt>
              </c:numCache>
            </c:numRef>
          </c:xVal>
          <c:yVal>
            <c:numRef>
              <c:f>Erstens!$C$4:$C$12</c:f>
              <c:numCache>
                <c:formatCode>General</c:formatCode>
                <c:ptCount val="9"/>
                <c:pt idx="0">
                  <c:v>18.600000000000001</c:v>
                </c:pt>
                <c:pt idx="1">
                  <c:v>14</c:v>
                </c:pt>
                <c:pt idx="2">
                  <c:v>15</c:v>
                </c:pt>
                <c:pt idx="3">
                  <c:v>17.5</c:v>
                </c:pt>
                <c:pt idx="4">
                  <c:v>22.5</c:v>
                </c:pt>
                <c:pt idx="5">
                  <c:v>30.5</c:v>
                </c:pt>
                <c:pt idx="6">
                  <c:v>58.5</c:v>
                </c:pt>
                <c:pt idx="7">
                  <c:v>92</c:v>
                </c:pt>
                <c:pt idx="8">
                  <c:v>134</c:v>
                </c:pt>
              </c:numCache>
            </c:numRef>
          </c:y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2-C466-EB43-9CC0-C59C238B30B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25245848"/>
        <c:axId val="225246240"/>
      </c:scatterChart>
      <c:valAx>
        <c:axId val="225245848"/>
        <c:scaling>
          <c:orientation val="minMax"/>
          <c:max val="50"/>
          <c:min val="0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225246240"/>
        <c:crossesAt val="0"/>
        <c:crossBetween val="midCat"/>
        <c:majorUnit val="10"/>
      </c:valAx>
      <c:valAx>
        <c:axId val="225246240"/>
        <c:scaling>
          <c:orientation val="minMax"/>
          <c:max val="4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225245848"/>
        <c:crosses val="autoZero"/>
        <c:crossBetween val="midCat"/>
      </c:valAx>
      <c:spPr>
        <a:solidFill>
          <a:srgbClr val="C0C0C0"/>
        </a:solidFill>
        <a:ln w="12700">
          <a:solidFill>
            <a:srgbClr val="80808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11309544640253301"/>
          <c:y val="0.1284156788093796"/>
          <c:w val="0.26203807857351163"/>
          <c:h val="0.15530500995067925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de-DE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printSettings>
    <c:headerFooter alignWithMargins="0"/>
    <c:pageMargins b="0.984251969" l="0.78740157499999996" r="0.78740157499999996" t="0.984251969" header="0.4921259845" footer="0.4921259845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de-CH"/>
              <a:t>Fehlerbetrachtung: Geschossene Werte vs Gerechnete</a:t>
            </a:r>
          </a:p>
        </c:rich>
      </c:tx>
      <c:layout>
        <c:manualLayout>
          <c:xMode val="edge"/>
          <c:yMode val="edge"/>
          <c:x val="0.15345295393063077"/>
          <c:y val="3.3240997229916899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8158590451404716"/>
          <c:y val="0.10803338712098977"/>
          <c:w val="0.76214928936881765"/>
          <c:h val="0.81994570737981975"/>
        </c:manualLayout>
      </c:layout>
      <c:scatterChart>
        <c:scatterStyle val="lineMarker"/>
        <c:varyColors val="0"/>
        <c:ser>
          <c:idx val="0"/>
          <c:order val="0"/>
          <c:tx>
            <c:strRef>
              <c:f>Viertens!$I$4</c:f>
              <c:strCache>
                <c:ptCount val="1"/>
                <c:pt idx="0">
                  <c:v>Geschossen</c:v>
                </c:pt>
              </c:strCache>
            </c:strRef>
          </c:tx>
          <c:spPr>
            <a:ln w="12700">
              <a:solidFill>
                <a:srgbClr val="000080"/>
              </a:solidFill>
              <a:prstDash val="solid"/>
            </a:ln>
          </c:spPr>
          <c:marker>
            <c:symbol val="diamond"/>
            <c:size val="5"/>
            <c:spPr>
              <a:solidFill>
                <a:srgbClr val="000080"/>
              </a:solidFill>
              <a:ln>
                <a:solidFill>
                  <a:srgbClr val="000080"/>
                </a:solidFill>
                <a:prstDash val="solid"/>
              </a:ln>
            </c:spPr>
          </c:marker>
          <c:xVal>
            <c:numRef>
              <c:f>Viertens!$A$5:$A$103</c:f>
              <c:numCache>
                <c:formatCode>General</c:formatCode>
                <c:ptCount val="99"/>
                <c:pt idx="0">
                  <c:v>2</c:v>
                </c:pt>
                <c:pt idx="1">
                  <c:v>3</c:v>
                </c:pt>
                <c:pt idx="2">
                  <c:v>4</c:v>
                </c:pt>
                <c:pt idx="3">
                  <c:v>5</c:v>
                </c:pt>
                <c:pt idx="4">
                  <c:v>6</c:v>
                </c:pt>
                <c:pt idx="5">
                  <c:v>7</c:v>
                </c:pt>
                <c:pt idx="6">
                  <c:v>8</c:v>
                </c:pt>
                <c:pt idx="7">
                  <c:v>9</c:v>
                </c:pt>
                <c:pt idx="8">
                  <c:v>10</c:v>
                </c:pt>
                <c:pt idx="9">
                  <c:v>11</c:v>
                </c:pt>
                <c:pt idx="10">
                  <c:v>12</c:v>
                </c:pt>
                <c:pt idx="11">
                  <c:v>13</c:v>
                </c:pt>
                <c:pt idx="12">
                  <c:v>14</c:v>
                </c:pt>
                <c:pt idx="13">
                  <c:v>15</c:v>
                </c:pt>
                <c:pt idx="14">
                  <c:v>16</c:v>
                </c:pt>
                <c:pt idx="15">
                  <c:v>17</c:v>
                </c:pt>
                <c:pt idx="16">
                  <c:v>18</c:v>
                </c:pt>
                <c:pt idx="17">
                  <c:v>19</c:v>
                </c:pt>
                <c:pt idx="18">
                  <c:v>20</c:v>
                </c:pt>
                <c:pt idx="19">
                  <c:v>21</c:v>
                </c:pt>
                <c:pt idx="20">
                  <c:v>22</c:v>
                </c:pt>
                <c:pt idx="21">
                  <c:v>23</c:v>
                </c:pt>
                <c:pt idx="22">
                  <c:v>24</c:v>
                </c:pt>
                <c:pt idx="23">
                  <c:v>25</c:v>
                </c:pt>
                <c:pt idx="24">
                  <c:v>26</c:v>
                </c:pt>
                <c:pt idx="25">
                  <c:v>27</c:v>
                </c:pt>
                <c:pt idx="26">
                  <c:v>28</c:v>
                </c:pt>
                <c:pt idx="27">
                  <c:v>29</c:v>
                </c:pt>
                <c:pt idx="28">
                  <c:v>30</c:v>
                </c:pt>
                <c:pt idx="29">
                  <c:v>31</c:v>
                </c:pt>
                <c:pt idx="30">
                  <c:v>32</c:v>
                </c:pt>
                <c:pt idx="31">
                  <c:v>33</c:v>
                </c:pt>
                <c:pt idx="32">
                  <c:v>34</c:v>
                </c:pt>
                <c:pt idx="33">
                  <c:v>35</c:v>
                </c:pt>
                <c:pt idx="34">
                  <c:v>36</c:v>
                </c:pt>
                <c:pt idx="35">
                  <c:v>37</c:v>
                </c:pt>
                <c:pt idx="36">
                  <c:v>38</c:v>
                </c:pt>
                <c:pt idx="37">
                  <c:v>39</c:v>
                </c:pt>
                <c:pt idx="38">
                  <c:v>40</c:v>
                </c:pt>
                <c:pt idx="39">
                  <c:v>41</c:v>
                </c:pt>
                <c:pt idx="40">
                  <c:v>42</c:v>
                </c:pt>
                <c:pt idx="41">
                  <c:v>43</c:v>
                </c:pt>
                <c:pt idx="42">
                  <c:v>44</c:v>
                </c:pt>
                <c:pt idx="43">
                  <c:v>45</c:v>
                </c:pt>
                <c:pt idx="44">
                  <c:v>46</c:v>
                </c:pt>
                <c:pt idx="45">
                  <c:v>47</c:v>
                </c:pt>
                <c:pt idx="46">
                  <c:v>48</c:v>
                </c:pt>
                <c:pt idx="47">
                  <c:v>49</c:v>
                </c:pt>
                <c:pt idx="48">
                  <c:v>50</c:v>
                </c:pt>
                <c:pt idx="49">
                  <c:v>51</c:v>
                </c:pt>
                <c:pt idx="50">
                  <c:v>52</c:v>
                </c:pt>
                <c:pt idx="51">
                  <c:v>53</c:v>
                </c:pt>
                <c:pt idx="52">
                  <c:v>54</c:v>
                </c:pt>
                <c:pt idx="53">
                  <c:v>55</c:v>
                </c:pt>
                <c:pt idx="54">
                  <c:v>56</c:v>
                </c:pt>
                <c:pt idx="55">
                  <c:v>57</c:v>
                </c:pt>
                <c:pt idx="56">
                  <c:v>58</c:v>
                </c:pt>
                <c:pt idx="57">
                  <c:v>59</c:v>
                </c:pt>
                <c:pt idx="58">
                  <c:v>60</c:v>
                </c:pt>
                <c:pt idx="59">
                  <c:v>61</c:v>
                </c:pt>
                <c:pt idx="60">
                  <c:v>62</c:v>
                </c:pt>
                <c:pt idx="61">
                  <c:v>63</c:v>
                </c:pt>
                <c:pt idx="62">
                  <c:v>64</c:v>
                </c:pt>
                <c:pt idx="63">
                  <c:v>65</c:v>
                </c:pt>
                <c:pt idx="64">
                  <c:v>66</c:v>
                </c:pt>
                <c:pt idx="65">
                  <c:v>67</c:v>
                </c:pt>
                <c:pt idx="66">
                  <c:v>68</c:v>
                </c:pt>
                <c:pt idx="67">
                  <c:v>69</c:v>
                </c:pt>
                <c:pt idx="68">
                  <c:v>70</c:v>
                </c:pt>
                <c:pt idx="69">
                  <c:v>71</c:v>
                </c:pt>
                <c:pt idx="70">
                  <c:v>72</c:v>
                </c:pt>
                <c:pt idx="71">
                  <c:v>73</c:v>
                </c:pt>
                <c:pt idx="72">
                  <c:v>74</c:v>
                </c:pt>
                <c:pt idx="73">
                  <c:v>75</c:v>
                </c:pt>
                <c:pt idx="74">
                  <c:v>76</c:v>
                </c:pt>
                <c:pt idx="75">
                  <c:v>77</c:v>
                </c:pt>
                <c:pt idx="76">
                  <c:v>78</c:v>
                </c:pt>
                <c:pt idx="77">
                  <c:v>79</c:v>
                </c:pt>
                <c:pt idx="78">
                  <c:v>80</c:v>
                </c:pt>
                <c:pt idx="79">
                  <c:v>81</c:v>
                </c:pt>
                <c:pt idx="80">
                  <c:v>82</c:v>
                </c:pt>
                <c:pt idx="81">
                  <c:v>83</c:v>
                </c:pt>
                <c:pt idx="82">
                  <c:v>84</c:v>
                </c:pt>
                <c:pt idx="83">
                  <c:v>85</c:v>
                </c:pt>
                <c:pt idx="84">
                  <c:v>86</c:v>
                </c:pt>
                <c:pt idx="85">
                  <c:v>87</c:v>
                </c:pt>
                <c:pt idx="86">
                  <c:v>88</c:v>
                </c:pt>
                <c:pt idx="87">
                  <c:v>89</c:v>
                </c:pt>
                <c:pt idx="88">
                  <c:v>90</c:v>
                </c:pt>
                <c:pt idx="89">
                  <c:v>91</c:v>
                </c:pt>
                <c:pt idx="90">
                  <c:v>92</c:v>
                </c:pt>
                <c:pt idx="91">
                  <c:v>93</c:v>
                </c:pt>
                <c:pt idx="92">
                  <c:v>94</c:v>
                </c:pt>
                <c:pt idx="93">
                  <c:v>95</c:v>
                </c:pt>
                <c:pt idx="94">
                  <c:v>96</c:v>
                </c:pt>
                <c:pt idx="95">
                  <c:v>97</c:v>
                </c:pt>
                <c:pt idx="96">
                  <c:v>98</c:v>
                </c:pt>
                <c:pt idx="97">
                  <c:v>99</c:v>
                </c:pt>
                <c:pt idx="98">
                  <c:v>100</c:v>
                </c:pt>
              </c:numCache>
            </c:numRef>
          </c:xVal>
          <c:yVal>
            <c:numRef>
              <c:f>Viertens!$J$5:$J$103</c:f>
              <c:numCache>
                <c:formatCode>0.000</c:formatCode>
                <c:ptCount val="99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-3.5527136788005009E-15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0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-5.5778054489604045E-2</c:v>
                </c:pt>
                <c:pt idx="14">
                  <c:v>#N/A</c:v>
                </c:pt>
                <c:pt idx="15">
                  <c:v>#N/A</c:v>
                </c:pt>
                <c:pt idx="16">
                  <c:v>-2.6734476186000222E-2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0.11572871810472662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8.327637236637031E-2</c:v>
                </c:pt>
                <c:pt idx="29">
                  <c:v>#N/A</c:v>
                </c:pt>
                <c:pt idx="30">
                  <c:v>#N/A</c:v>
                </c:pt>
                <c:pt idx="31">
                  <c:v>#N/A</c:v>
                </c:pt>
                <c:pt idx="32">
                  <c:v>#N/A</c:v>
                </c:pt>
                <c:pt idx="33">
                  <c:v>#N/A</c:v>
                </c:pt>
                <c:pt idx="34">
                  <c:v>#N/A</c:v>
                </c:pt>
                <c:pt idx="35">
                  <c:v>#N/A</c:v>
                </c:pt>
                <c:pt idx="36">
                  <c:v>#N/A</c:v>
                </c:pt>
                <c:pt idx="37">
                  <c:v>#N/A</c:v>
                </c:pt>
                <c:pt idx="38">
                  <c:v>#N/A</c:v>
                </c:pt>
                <c:pt idx="39">
                  <c:v>#N/A</c:v>
                </c:pt>
                <c:pt idx="40">
                  <c:v>#N/A</c:v>
                </c:pt>
                <c:pt idx="41">
                  <c:v>#N/A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-0.45513158663769815</c:v>
                </c:pt>
                <c:pt idx="49">
                  <c:v>#N/A</c:v>
                </c:pt>
                <c:pt idx="50">
                  <c:v>#N/A</c:v>
                </c:pt>
                <c:pt idx="51">
                  <c:v>#N/A</c:v>
                </c:pt>
                <c:pt idx="52">
                  <c:v>#N/A</c:v>
                </c:pt>
                <c:pt idx="53">
                  <c:v>#N/A</c:v>
                </c:pt>
                <c:pt idx="54">
                  <c:v>#N/A</c:v>
                </c:pt>
                <c:pt idx="55">
                  <c:v>#N/A</c:v>
                </c:pt>
                <c:pt idx="56">
                  <c:v>#N/A</c:v>
                </c:pt>
                <c:pt idx="57">
                  <c:v>#N/A</c:v>
                </c:pt>
                <c:pt idx="58">
                  <c:v>#N/A</c:v>
                </c:pt>
                <c:pt idx="59">
                  <c:v>#N/A</c:v>
                </c:pt>
                <c:pt idx="60">
                  <c:v>#N/A</c:v>
                </c:pt>
                <c:pt idx="61">
                  <c:v>#N/A</c:v>
                </c:pt>
                <c:pt idx="62">
                  <c:v>#N/A</c:v>
                </c:pt>
                <c:pt idx="63">
                  <c:v>#N/A</c:v>
                </c:pt>
                <c:pt idx="64">
                  <c:v>#N/A</c:v>
                </c:pt>
                <c:pt idx="65">
                  <c:v>#N/A</c:v>
                </c:pt>
                <c:pt idx="66">
                  <c:v>#N/A</c:v>
                </c:pt>
                <c:pt idx="67">
                  <c:v>#N/A</c:v>
                </c:pt>
                <c:pt idx="68">
                  <c:v>0.46523107906479311</c:v>
                </c:pt>
                <c:pt idx="69">
                  <c:v>#N/A</c:v>
                </c:pt>
                <c:pt idx="70">
                  <c:v>#N/A</c:v>
                </c:pt>
                <c:pt idx="71">
                  <c:v>#N/A</c:v>
                </c:pt>
                <c:pt idx="72">
                  <c:v>#N/A</c:v>
                </c:pt>
                <c:pt idx="73">
                  <c:v>#N/A</c:v>
                </c:pt>
                <c:pt idx="74">
                  <c:v>#N/A</c:v>
                </c:pt>
                <c:pt idx="75">
                  <c:v>#N/A</c:v>
                </c:pt>
                <c:pt idx="76">
                  <c:v>#N/A</c:v>
                </c:pt>
                <c:pt idx="77">
                  <c:v>#N/A</c:v>
                </c:pt>
                <c:pt idx="78">
                  <c:v>#N/A</c:v>
                </c:pt>
                <c:pt idx="79">
                  <c:v>#N/A</c:v>
                </c:pt>
                <c:pt idx="80">
                  <c:v>#N/A</c:v>
                </c:pt>
                <c:pt idx="81">
                  <c:v>#N/A</c:v>
                </c:pt>
                <c:pt idx="82">
                  <c:v>#N/A</c:v>
                </c:pt>
                <c:pt idx="83">
                  <c:v>#N/A</c:v>
                </c:pt>
                <c:pt idx="84">
                  <c:v>#N/A</c:v>
                </c:pt>
                <c:pt idx="85">
                  <c:v>#N/A</c:v>
                </c:pt>
                <c:pt idx="86">
                  <c:v>#N/A</c:v>
                </c:pt>
                <c:pt idx="87">
                  <c:v>#N/A</c:v>
                </c:pt>
                <c:pt idx="88">
                  <c:v>-0.15563563052614882</c:v>
                </c:pt>
                <c:pt idx="89">
                  <c:v>#N/A</c:v>
                </c:pt>
                <c:pt idx="90">
                  <c:v>#N/A</c:v>
                </c:pt>
                <c:pt idx="91">
                  <c:v>#N/A</c:v>
                </c:pt>
                <c:pt idx="92">
                  <c:v>#N/A</c:v>
                </c:pt>
                <c:pt idx="93">
                  <c:v>#N/A</c:v>
                </c:pt>
                <c:pt idx="94">
                  <c:v>#N/A</c:v>
                </c:pt>
                <c:pt idx="95">
                  <c:v>#N/A</c:v>
                </c:pt>
                <c:pt idx="96">
                  <c:v>#N/A</c:v>
                </c:pt>
                <c:pt idx="97">
                  <c:v>#N/A</c:v>
                </c:pt>
                <c:pt idx="98">
                  <c:v>#N/A</c:v>
                </c:pt>
              </c:numCache>
            </c:numRef>
          </c:y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D268-A24E-88A5-54843992FD4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25243104"/>
        <c:axId val="546741216"/>
      </c:scatterChart>
      <c:valAx>
        <c:axId val="225243104"/>
        <c:scaling>
          <c:orientation val="minMax"/>
          <c:max val="95"/>
        </c:scaling>
        <c:delete val="0"/>
        <c:axPos val="b"/>
        <c:title>
          <c:tx>
            <c:rich>
              <a:bodyPr/>
              <a:lstStyle/>
              <a:p>
                <a:pPr>
                  <a:defRPr sz="8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de-CH"/>
                  <a:t>Distanz (m)</a:t>
                </a:r>
              </a:p>
            </c:rich>
          </c:tx>
          <c:layout>
            <c:manualLayout>
              <c:xMode val="edge"/>
              <c:yMode val="edge"/>
              <c:x val="0.47826140658248917"/>
              <c:y val="0.93074908572716497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546741216"/>
        <c:crosses val="autoZero"/>
        <c:crossBetween val="midCat"/>
        <c:majorUnit val="5"/>
      </c:valAx>
      <c:valAx>
        <c:axId val="546741216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8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de-CH"/>
                  <a:t>Abweichungen Visier (mm)</a:t>
                </a:r>
              </a:p>
            </c:rich>
          </c:tx>
          <c:layout>
            <c:manualLayout>
              <c:xMode val="edge"/>
              <c:yMode val="edge"/>
              <c:x val="3.8363171355498722E-2"/>
              <c:y val="0.30193934899411812"/>
            </c:manualLayout>
          </c:layout>
          <c:overlay val="0"/>
          <c:spPr>
            <a:noFill/>
            <a:ln w="25400">
              <a:noFill/>
            </a:ln>
          </c:spPr>
        </c:title>
        <c:numFmt formatCode="0.0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225243104"/>
        <c:crosses val="autoZero"/>
        <c:crossBetween val="midCat"/>
        <c:majorUnit val="0.1"/>
      </c:valAx>
      <c:spPr>
        <a:solidFill>
          <a:srgbClr val="C0C0C0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printSettings>
    <c:headerFooter alignWithMargins="0"/>
    <c:pageMargins b="0.984251969" l="0.78740157499999996" r="0.78740157499999996" t="0.984251969" header="0.4921259845" footer="0.4921259845"/>
    <c:pageSetup paperSize="9" orientation="landscape"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/>
      <c:overlay val="0"/>
    </c:title>
    <c:autoTitleDeleted val="0"/>
    <c:plotArea>
      <c:layout/>
      <c:scatterChart>
        <c:scatterStyle val="lineMarker"/>
        <c:varyColors val="0"/>
        <c:ser>
          <c:idx val="1"/>
          <c:order val="0"/>
          <c:tx>
            <c:strRef>
              <c:f>Viertens!$H$4</c:f>
              <c:strCache>
                <c:ptCount val="1"/>
                <c:pt idx="0">
                  <c:v>Gefiltert</c:v>
                </c:pt>
              </c:strCache>
            </c:strRef>
          </c:tx>
          <c:marker>
            <c:symbol val="none"/>
          </c:marker>
          <c:xVal>
            <c:numRef>
              <c:f>Viertens!$A$5:$A$103</c:f>
              <c:numCache>
                <c:formatCode>General</c:formatCode>
                <c:ptCount val="99"/>
                <c:pt idx="0">
                  <c:v>2</c:v>
                </c:pt>
                <c:pt idx="1">
                  <c:v>3</c:v>
                </c:pt>
                <c:pt idx="2">
                  <c:v>4</c:v>
                </c:pt>
                <c:pt idx="3">
                  <c:v>5</c:v>
                </c:pt>
                <c:pt idx="4">
                  <c:v>6</c:v>
                </c:pt>
                <c:pt idx="5">
                  <c:v>7</c:v>
                </c:pt>
                <c:pt idx="6">
                  <c:v>8</c:v>
                </c:pt>
                <c:pt idx="7">
                  <c:v>9</c:v>
                </c:pt>
                <c:pt idx="8">
                  <c:v>10</c:v>
                </c:pt>
                <c:pt idx="9">
                  <c:v>11</c:v>
                </c:pt>
                <c:pt idx="10">
                  <c:v>12</c:v>
                </c:pt>
                <c:pt idx="11">
                  <c:v>13</c:v>
                </c:pt>
                <c:pt idx="12">
                  <c:v>14</c:v>
                </c:pt>
                <c:pt idx="13">
                  <c:v>15</c:v>
                </c:pt>
                <c:pt idx="14">
                  <c:v>16</c:v>
                </c:pt>
                <c:pt idx="15">
                  <c:v>17</c:v>
                </c:pt>
                <c:pt idx="16">
                  <c:v>18</c:v>
                </c:pt>
                <c:pt idx="17">
                  <c:v>19</c:v>
                </c:pt>
                <c:pt idx="18">
                  <c:v>20</c:v>
                </c:pt>
                <c:pt idx="19">
                  <c:v>21</c:v>
                </c:pt>
                <c:pt idx="20">
                  <c:v>22</c:v>
                </c:pt>
                <c:pt idx="21">
                  <c:v>23</c:v>
                </c:pt>
                <c:pt idx="22">
                  <c:v>24</c:v>
                </c:pt>
                <c:pt idx="23">
                  <c:v>25</c:v>
                </c:pt>
                <c:pt idx="24">
                  <c:v>26</c:v>
                </c:pt>
                <c:pt idx="25">
                  <c:v>27</c:v>
                </c:pt>
                <c:pt idx="26">
                  <c:v>28</c:v>
                </c:pt>
                <c:pt idx="27">
                  <c:v>29</c:v>
                </c:pt>
                <c:pt idx="28">
                  <c:v>30</c:v>
                </c:pt>
                <c:pt idx="29">
                  <c:v>31</c:v>
                </c:pt>
                <c:pt idx="30">
                  <c:v>32</c:v>
                </c:pt>
                <c:pt idx="31">
                  <c:v>33</c:v>
                </c:pt>
                <c:pt idx="32">
                  <c:v>34</c:v>
                </c:pt>
                <c:pt idx="33">
                  <c:v>35</c:v>
                </c:pt>
                <c:pt idx="34">
                  <c:v>36</c:v>
                </c:pt>
                <c:pt idx="35">
                  <c:v>37</c:v>
                </c:pt>
                <c:pt idx="36">
                  <c:v>38</c:v>
                </c:pt>
                <c:pt idx="37">
                  <c:v>39</c:v>
                </c:pt>
                <c:pt idx="38">
                  <c:v>40</c:v>
                </c:pt>
                <c:pt idx="39">
                  <c:v>41</c:v>
                </c:pt>
                <c:pt idx="40">
                  <c:v>42</c:v>
                </c:pt>
                <c:pt idx="41">
                  <c:v>43</c:v>
                </c:pt>
                <c:pt idx="42">
                  <c:v>44</c:v>
                </c:pt>
                <c:pt idx="43">
                  <c:v>45</c:v>
                </c:pt>
                <c:pt idx="44">
                  <c:v>46</c:v>
                </c:pt>
                <c:pt idx="45">
                  <c:v>47</c:v>
                </c:pt>
                <c:pt idx="46">
                  <c:v>48</c:v>
                </c:pt>
                <c:pt idx="47">
                  <c:v>49</c:v>
                </c:pt>
                <c:pt idx="48">
                  <c:v>50</c:v>
                </c:pt>
                <c:pt idx="49">
                  <c:v>51</c:v>
                </c:pt>
                <c:pt idx="50">
                  <c:v>52</c:v>
                </c:pt>
                <c:pt idx="51">
                  <c:v>53</c:v>
                </c:pt>
                <c:pt idx="52">
                  <c:v>54</c:v>
                </c:pt>
                <c:pt idx="53">
                  <c:v>55</c:v>
                </c:pt>
                <c:pt idx="54">
                  <c:v>56</c:v>
                </c:pt>
                <c:pt idx="55">
                  <c:v>57</c:v>
                </c:pt>
                <c:pt idx="56">
                  <c:v>58</c:v>
                </c:pt>
                <c:pt idx="57">
                  <c:v>59</c:v>
                </c:pt>
                <c:pt idx="58">
                  <c:v>60</c:v>
                </c:pt>
                <c:pt idx="59">
                  <c:v>61</c:v>
                </c:pt>
                <c:pt idx="60">
                  <c:v>62</c:v>
                </c:pt>
                <c:pt idx="61">
                  <c:v>63</c:v>
                </c:pt>
                <c:pt idx="62">
                  <c:v>64</c:v>
                </c:pt>
                <c:pt idx="63">
                  <c:v>65</c:v>
                </c:pt>
                <c:pt idx="64">
                  <c:v>66</c:v>
                </c:pt>
                <c:pt idx="65">
                  <c:v>67</c:v>
                </c:pt>
                <c:pt idx="66">
                  <c:v>68</c:v>
                </c:pt>
                <c:pt idx="67">
                  <c:v>69</c:v>
                </c:pt>
                <c:pt idx="68">
                  <c:v>70</c:v>
                </c:pt>
                <c:pt idx="69">
                  <c:v>71</c:v>
                </c:pt>
                <c:pt idx="70">
                  <c:v>72</c:v>
                </c:pt>
                <c:pt idx="71">
                  <c:v>73</c:v>
                </c:pt>
                <c:pt idx="72">
                  <c:v>74</c:v>
                </c:pt>
                <c:pt idx="73">
                  <c:v>75</c:v>
                </c:pt>
                <c:pt idx="74">
                  <c:v>76</c:v>
                </c:pt>
                <c:pt idx="75">
                  <c:v>77</c:v>
                </c:pt>
                <c:pt idx="76">
                  <c:v>78</c:v>
                </c:pt>
                <c:pt idx="77">
                  <c:v>79</c:v>
                </c:pt>
                <c:pt idx="78">
                  <c:v>80</c:v>
                </c:pt>
                <c:pt idx="79">
                  <c:v>81</c:v>
                </c:pt>
                <c:pt idx="80">
                  <c:v>82</c:v>
                </c:pt>
                <c:pt idx="81">
                  <c:v>83</c:v>
                </c:pt>
                <c:pt idx="82">
                  <c:v>84</c:v>
                </c:pt>
                <c:pt idx="83">
                  <c:v>85</c:v>
                </c:pt>
                <c:pt idx="84">
                  <c:v>86</c:v>
                </c:pt>
                <c:pt idx="85">
                  <c:v>87</c:v>
                </c:pt>
                <c:pt idx="86">
                  <c:v>88</c:v>
                </c:pt>
                <c:pt idx="87">
                  <c:v>89</c:v>
                </c:pt>
                <c:pt idx="88">
                  <c:v>90</c:v>
                </c:pt>
                <c:pt idx="89">
                  <c:v>91</c:v>
                </c:pt>
                <c:pt idx="90">
                  <c:v>92</c:v>
                </c:pt>
                <c:pt idx="91">
                  <c:v>93</c:v>
                </c:pt>
                <c:pt idx="92">
                  <c:v>94</c:v>
                </c:pt>
                <c:pt idx="93">
                  <c:v>95</c:v>
                </c:pt>
                <c:pt idx="94">
                  <c:v>96</c:v>
                </c:pt>
                <c:pt idx="95">
                  <c:v>97</c:v>
                </c:pt>
                <c:pt idx="96">
                  <c:v>98</c:v>
                </c:pt>
                <c:pt idx="97">
                  <c:v>99</c:v>
                </c:pt>
                <c:pt idx="98">
                  <c:v>100</c:v>
                </c:pt>
              </c:numCache>
            </c:numRef>
          </c:xVal>
          <c:yVal>
            <c:numRef>
              <c:f>Viertens!$H$5:$H$103</c:f>
              <c:numCache>
                <c:formatCode>0.00</c:formatCode>
                <c:ptCount val="99"/>
                <c:pt idx="0">
                  <c:v>24.139999999999976</c:v>
                </c:pt>
                <c:pt idx="1">
                  <c:v>22.030769230769216</c:v>
                </c:pt>
                <c:pt idx="2">
                  <c:v>20.186923076923069</c:v>
                </c:pt>
                <c:pt idx="3">
                  <c:v>18.599999999999998</c:v>
                </c:pt>
                <c:pt idx="4">
                  <c:v>17.261538461538461</c:v>
                </c:pt>
                <c:pt idx="5">
                  <c:v>16.163076923076925</c:v>
                </c:pt>
                <c:pt idx="6">
                  <c:v>15.296153846153848</c:v>
                </c:pt>
                <c:pt idx="7">
                  <c:v>14.652307692307694</c:v>
                </c:pt>
                <c:pt idx="8">
                  <c:v>14.223076923076924</c:v>
                </c:pt>
                <c:pt idx="9">
                  <c:v>14</c:v>
                </c:pt>
                <c:pt idx="10">
                  <c:v>13.974615384615383</c:v>
                </c:pt>
                <c:pt idx="11">
                  <c:v>14.138461538461538</c:v>
                </c:pt>
                <c:pt idx="12">
                  <c:v>14.483076923076926</c:v>
                </c:pt>
                <c:pt idx="13">
                  <c:v>14.944221945510396</c:v>
                </c:pt>
                <c:pt idx="14">
                  <c:v>15.635734539419337</c:v>
                </c:pt>
                <c:pt idx="15">
                  <c:v>16.497407783033651</c:v>
                </c:pt>
                <c:pt idx="16">
                  <c:v>17.473265523814</c:v>
                </c:pt>
                <c:pt idx="17">
                  <c:v>18.511562378451806</c:v>
                </c:pt>
                <c:pt idx="18">
                  <c:v>19.564783732869273</c:v>
                </c:pt>
                <c:pt idx="19">
                  <c:v>20.589645742219371</c:v>
                </c:pt>
                <c:pt idx="20">
                  <c:v>21.547095330885838</c:v>
                </c:pt>
                <c:pt idx="21">
                  <c:v>22.615728718104727</c:v>
                </c:pt>
                <c:pt idx="22">
                  <c:v>23.701759031885373</c:v>
                </c:pt>
                <c:pt idx="23">
                  <c:v>24.805186272227793</c:v>
                </c:pt>
                <c:pt idx="24">
                  <c:v>25.926010439131975</c:v>
                </c:pt>
                <c:pt idx="25">
                  <c:v>27.064231532597926</c:v>
                </c:pt>
                <c:pt idx="26">
                  <c:v>28.219849552625639</c:v>
                </c:pt>
                <c:pt idx="27">
                  <c:v>29.392864499215126</c:v>
                </c:pt>
                <c:pt idx="28">
                  <c:v>30.58327637236637</c:v>
                </c:pt>
                <c:pt idx="29">
                  <c:v>31.791085172079391</c:v>
                </c:pt>
                <c:pt idx="30">
                  <c:v>33.016290898354171</c:v>
                </c:pt>
                <c:pt idx="31">
                  <c:v>34.258893551190717</c:v>
                </c:pt>
                <c:pt idx="32">
                  <c:v>35.518893130589035</c:v>
                </c:pt>
                <c:pt idx="33">
                  <c:v>36.796289636549112</c:v>
                </c:pt>
                <c:pt idx="34">
                  <c:v>38.091083069070962</c:v>
                </c:pt>
                <c:pt idx="35">
                  <c:v>39.40327342815457</c:v>
                </c:pt>
                <c:pt idx="36">
                  <c:v>40.732860713799958</c:v>
                </c:pt>
                <c:pt idx="37">
                  <c:v>42.079844926007105</c:v>
                </c:pt>
                <c:pt idx="38">
                  <c:v>43.444226064776018</c:v>
                </c:pt>
                <c:pt idx="39">
                  <c:v>44.826004130106696</c:v>
                </c:pt>
                <c:pt idx="40">
                  <c:v>46.22517912199914</c:v>
                </c:pt>
                <c:pt idx="41">
                  <c:v>47.64175104045335</c:v>
                </c:pt>
                <c:pt idx="42">
                  <c:v>49.075719885469333</c:v>
                </c:pt>
                <c:pt idx="43">
                  <c:v>50.527085657047074</c:v>
                </c:pt>
                <c:pt idx="44">
                  <c:v>51.995848355186588</c:v>
                </c:pt>
                <c:pt idx="45">
                  <c:v>53.482007979887868</c:v>
                </c:pt>
                <c:pt idx="46">
                  <c:v>54.985564531150906</c:v>
                </c:pt>
                <c:pt idx="47">
                  <c:v>56.506518008975718</c:v>
                </c:pt>
                <c:pt idx="48">
                  <c:v>58.044868413362302</c:v>
                </c:pt>
                <c:pt idx="49">
                  <c:v>59.600615744310645</c:v>
                </c:pt>
                <c:pt idx="50">
                  <c:v>61.173760001820746</c:v>
                </c:pt>
                <c:pt idx="51">
                  <c:v>62.764301185892627</c:v>
                </c:pt>
                <c:pt idx="52">
                  <c:v>64.372239296526274</c:v>
                </c:pt>
                <c:pt idx="53">
                  <c:v>65.997574333721687</c:v>
                </c:pt>
                <c:pt idx="54">
                  <c:v>67.640306297478858</c:v>
                </c:pt>
                <c:pt idx="55">
                  <c:v>69.300435187797802</c:v>
                </c:pt>
                <c:pt idx="56">
                  <c:v>70.977961004678519</c:v>
                </c:pt>
                <c:pt idx="57">
                  <c:v>72.672883748120981</c:v>
                </c:pt>
                <c:pt idx="58">
                  <c:v>74.385203418125229</c:v>
                </c:pt>
                <c:pt idx="59">
                  <c:v>76.114920014691236</c:v>
                </c:pt>
                <c:pt idx="60">
                  <c:v>77.862033537819016</c:v>
                </c:pt>
                <c:pt idx="61">
                  <c:v>79.626543987508555</c:v>
                </c:pt>
                <c:pt idx="62">
                  <c:v>81.408451363759852</c:v>
                </c:pt>
                <c:pt idx="63">
                  <c:v>83.207755666572936</c:v>
                </c:pt>
                <c:pt idx="64">
                  <c:v>85.024456895947779</c:v>
                </c:pt>
                <c:pt idx="65">
                  <c:v>86.85855505188438</c:v>
                </c:pt>
                <c:pt idx="66">
                  <c:v>88.710050134382755</c:v>
                </c:pt>
                <c:pt idx="67">
                  <c:v>90.578942143442887</c:v>
                </c:pt>
                <c:pt idx="68">
                  <c:v>92.465231079064793</c:v>
                </c:pt>
                <c:pt idx="69">
                  <c:v>94.368916941248457</c:v>
                </c:pt>
                <c:pt idx="70">
                  <c:v>96.289999729993909</c:v>
                </c:pt>
                <c:pt idx="71">
                  <c:v>98.228479445301105</c:v>
                </c:pt>
                <c:pt idx="72">
                  <c:v>100.18435608717009</c:v>
                </c:pt>
                <c:pt idx="73">
                  <c:v>102.15762965560081</c:v>
                </c:pt>
                <c:pt idx="74">
                  <c:v>104.14830015059333</c:v>
                </c:pt>
                <c:pt idx="75">
                  <c:v>106.1563675721476</c:v>
                </c:pt>
                <c:pt idx="76">
                  <c:v>108.18183192026363</c:v>
                </c:pt>
                <c:pt idx="77">
                  <c:v>110.22469319494144</c:v>
                </c:pt>
                <c:pt idx="78">
                  <c:v>112.284951396181</c:v>
                </c:pt>
                <c:pt idx="79">
                  <c:v>114.36260652398234</c:v>
                </c:pt>
                <c:pt idx="80">
                  <c:v>116.45765857834544</c:v>
                </c:pt>
                <c:pt idx="81">
                  <c:v>118.57010755927031</c:v>
                </c:pt>
                <c:pt idx="82">
                  <c:v>120.69995346675695</c:v>
                </c:pt>
                <c:pt idx="83">
                  <c:v>122.84719630080535</c:v>
                </c:pt>
                <c:pt idx="84">
                  <c:v>125.01183606141552</c:v>
                </c:pt>
                <c:pt idx="85">
                  <c:v>127.19387274858745</c:v>
                </c:pt>
                <c:pt idx="86">
                  <c:v>129.39330636232114</c:v>
                </c:pt>
                <c:pt idx="87">
                  <c:v>131.6101369026166</c:v>
                </c:pt>
                <c:pt idx="88">
                  <c:v>133.84436436947385</c:v>
                </c:pt>
                <c:pt idx="89">
                  <c:v>136.09598876289283</c:v>
                </c:pt>
                <c:pt idx="90">
                  <c:v>138.3650100828736</c:v>
                </c:pt>
                <c:pt idx="91">
                  <c:v>140.65142832941615</c:v>
                </c:pt>
                <c:pt idx="92">
                  <c:v>142.95524350252043</c:v>
                </c:pt>
                <c:pt idx="93">
                  <c:v>145.2764556021865</c:v>
                </c:pt>
                <c:pt idx="94">
                  <c:v>147.61506462841433</c:v>
                </c:pt>
                <c:pt idx="95">
                  <c:v>149.97107058120395</c:v>
                </c:pt>
                <c:pt idx="96">
                  <c:v>152.34447346055529</c:v>
                </c:pt>
                <c:pt idx="97">
                  <c:v>154.73527326646843</c:v>
                </c:pt>
                <c:pt idx="98">
                  <c:v>157.14346999894332</c:v>
                </c:pt>
              </c:numCache>
            </c:numRef>
          </c:y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719B-4C42-A635-E5B02D77A4F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46743960"/>
        <c:axId val="546742392"/>
      </c:scatterChart>
      <c:valAx>
        <c:axId val="54674396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de-DE"/>
          </a:p>
        </c:txPr>
        <c:crossAx val="546742392"/>
        <c:crosses val="autoZero"/>
        <c:crossBetween val="midCat"/>
      </c:valAx>
      <c:valAx>
        <c:axId val="546742392"/>
        <c:scaling>
          <c:orientation val="minMax"/>
        </c:scaling>
        <c:delete val="0"/>
        <c:axPos val="l"/>
        <c:majorGridlines/>
        <c:numFmt formatCode="0.00" sourceLinked="1"/>
        <c:majorTickMark val="out"/>
        <c:minorTickMark val="none"/>
        <c:tickLblPos val="nextTo"/>
        <c:crossAx val="546743960"/>
        <c:crosses val="autoZero"/>
        <c:crossBetween val="midCat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8740157499999996" l="0.7" r="0.7" t="0.78740157499999996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4428575713750067"/>
          <c:y val="2.8985507246376812E-2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100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de-DE"/>
        </a:p>
      </c:txPr>
    </c:title>
    <c:autoTitleDeleted val="0"/>
    <c:plotArea>
      <c:layout>
        <c:manualLayout>
          <c:layoutTarget val="inner"/>
          <c:xMode val="edge"/>
          <c:yMode val="edge"/>
          <c:x val="0.13877564849295329"/>
          <c:y val="7.2463914628450574E-2"/>
          <c:w val="0.82040898079657687"/>
          <c:h val="0.79503266335214351"/>
        </c:manualLayout>
      </c:layout>
      <c:scatterChart>
        <c:scatterStyle val="smoothMarker"/>
        <c:varyColors val="0"/>
        <c:ser>
          <c:idx val="0"/>
          <c:order val="0"/>
          <c:tx>
            <c:v>Fullrange</c:v>
          </c:tx>
          <c:spPr>
            <a:ln w="12700">
              <a:solidFill>
                <a:srgbClr val="000080"/>
              </a:solidFill>
              <a:prstDash val="solid"/>
            </a:ln>
          </c:spPr>
          <c:marker>
            <c:symbol val="none"/>
          </c:marker>
          <c:xVal>
            <c:numRef>
              <c:f>Viertens!$A$5:$A$103</c:f>
              <c:numCache>
                <c:formatCode>General</c:formatCode>
                <c:ptCount val="99"/>
                <c:pt idx="0">
                  <c:v>2</c:v>
                </c:pt>
                <c:pt idx="1">
                  <c:v>3</c:v>
                </c:pt>
                <c:pt idx="2">
                  <c:v>4</c:v>
                </c:pt>
                <c:pt idx="3">
                  <c:v>5</c:v>
                </c:pt>
                <c:pt idx="4">
                  <c:v>6</c:v>
                </c:pt>
                <c:pt idx="5">
                  <c:v>7</c:v>
                </c:pt>
                <c:pt idx="6">
                  <c:v>8</c:v>
                </c:pt>
                <c:pt idx="7">
                  <c:v>9</c:v>
                </c:pt>
                <c:pt idx="8">
                  <c:v>10</c:v>
                </c:pt>
                <c:pt idx="9">
                  <c:v>11</c:v>
                </c:pt>
                <c:pt idx="10">
                  <c:v>12</c:v>
                </c:pt>
                <c:pt idx="11">
                  <c:v>13</c:v>
                </c:pt>
                <c:pt idx="12">
                  <c:v>14</c:v>
                </c:pt>
                <c:pt idx="13">
                  <c:v>15</c:v>
                </c:pt>
                <c:pt idx="14">
                  <c:v>16</c:v>
                </c:pt>
                <c:pt idx="15">
                  <c:v>17</c:v>
                </c:pt>
                <c:pt idx="16">
                  <c:v>18</c:v>
                </c:pt>
                <c:pt idx="17">
                  <c:v>19</c:v>
                </c:pt>
                <c:pt idx="18">
                  <c:v>20</c:v>
                </c:pt>
                <c:pt idx="19">
                  <c:v>21</c:v>
                </c:pt>
                <c:pt idx="20">
                  <c:v>22</c:v>
                </c:pt>
                <c:pt idx="21">
                  <c:v>23</c:v>
                </c:pt>
                <c:pt idx="22">
                  <c:v>24</c:v>
                </c:pt>
                <c:pt idx="23">
                  <c:v>25</c:v>
                </c:pt>
                <c:pt idx="24">
                  <c:v>26</c:v>
                </c:pt>
                <c:pt idx="25">
                  <c:v>27</c:v>
                </c:pt>
                <c:pt idx="26">
                  <c:v>28</c:v>
                </c:pt>
                <c:pt idx="27">
                  <c:v>29</c:v>
                </c:pt>
                <c:pt idx="28">
                  <c:v>30</c:v>
                </c:pt>
                <c:pt idx="29">
                  <c:v>31</c:v>
                </c:pt>
                <c:pt idx="30">
                  <c:v>32</c:v>
                </c:pt>
                <c:pt idx="31">
                  <c:v>33</c:v>
                </c:pt>
                <c:pt idx="32">
                  <c:v>34</c:v>
                </c:pt>
                <c:pt idx="33">
                  <c:v>35</c:v>
                </c:pt>
                <c:pt idx="34">
                  <c:v>36</c:v>
                </c:pt>
                <c:pt idx="35">
                  <c:v>37</c:v>
                </c:pt>
                <c:pt idx="36">
                  <c:v>38</c:v>
                </c:pt>
                <c:pt idx="37">
                  <c:v>39</c:v>
                </c:pt>
                <c:pt idx="38">
                  <c:v>40</c:v>
                </c:pt>
                <c:pt idx="39">
                  <c:v>41</c:v>
                </c:pt>
                <c:pt idx="40">
                  <c:v>42</c:v>
                </c:pt>
                <c:pt idx="41">
                  <c:v>43</c:v>
                </c:pt>
                <c:pt idx="42">
                  <c:v>44</c:v>
                </c:pt>
                <c:pt idx="43">
                  <c:v>45</c:v>
                </c:pt>
                <c:pt idx="44">
                  <c:v>46</c:v>
                </c:pt>
                <c:pt idx="45">
                  <c:v>47</c:v>
                </c:pt>
                <c:pt idx="46">
                  <c:v>48</c:v>
                </c:pt>
                <c:pt idx="47">
                  <c:v>49</c:v>
                </c:pt>
                <c:pt idx="48">
                  <c:v>50</c:v>
                </c:pt>
                <c:pt idx="49">
                  <c:v>51</c:v>
                </c:pt>
                <c:pt idx="50">
                  <c:v>52</c:v>
                </c:pt>
                <c:pt idx="51">
                  <c:v>53</c:v>
                </c:pt>
                <c:pt idx="52">
                  <c:v>54</c:v>
                </c:pt>
                <c:pt idx="53">
                  <c:v>55</c:v>
                </c:pt>
                <c:pt idx="54">
                  <c:v>56</c:v>
                </c:pt>
                <c:pt idx="55">
                  <c:v>57</c:v>
                </c:pt>
                <c:pt idx="56">
                  <c:v>58</c:v>
                </c:pt>
                <c:pt idx="57">
                  <c:v>59</c:v>
                </c:pt>
                <c:pt idx="58">
                  <c:v>60</c:v>
                </c:pt>
                <c:pt idx="59">
                  <c:v>61</c:v>
                </c:pt>
                <c:pt idx="60">
                  <c:v>62</c:v>
                </c:pt>
                <c:pt idx="61">
                  <c:v>63</c:v>
                </c:pt>
                <c:pt idx="62">
                  <c:v>64</c:v>
                </c:pt>
                <c:pt idx="63">
                  <c:v>65</c:v>
                </c:pt>
                <c:pt idx="64">
                  <c:v>66</c:v>
                </c:pt>
                <c:pt idx="65">
                  <c:v>67</c:v>
                </c:pt>
                <c:pt idx="66">
                  <c:v>68</c:v>
                </c:pt>
                <c:pt idx="67">
                  <c:v>69</c:v>
                </c:pt>
                <c:pt idx="68">
                  <c:v>70</c:v>
                </c:pt>
                <c:pt idx="69">
                  <c:v>71</c:v>
                </c:pt>
                <c:pt idx="70">
                  <c:v>72</c:v>
                </c:pt>
                <c:pt idx="71">
                  <c:v>73</c:v>
                </c:pt>
                <c:pt idx="72">
                  <c:v>74</c:v>
                </c:pt>
                <c:pt idx="73">
                  <c:v>75</c:v>
                </c:pt>
                <c:pt idx="74">
                  <c:v>76</c:v>
                </c:pt>
                <c:pt idx="75">
                  <c:v>77</c:v>
                </c:pt>
                <c:pt idx="76">
                  <c:v>78</c:v>
                </c:pt>
                <c:pt idx="77">
                  <c:v>79</c:v>
                </c:pt>
                <c:pt idx="78">
                  <c:v>80</c:v>
                </c:pt>
                <c:pt idx="79">
                  <c:v>81</c:v>
                </c:pt>
                <c:pt idx="80">
                  <c:v>82</c:v>
                </c:pt>
                <c:pt idx="81">
                  <c:v>83</c:v>
                </c:pt>
                <c:pt idx="82">
                  <c:v>84</c:v>
                </c:pt>
                <c:pt idx="83">
                  <c:v>85</c:v>
                </c:pt>
                <c:pt idx="84">
                  <c:v>86</c:v>
                </c:pt>
                <c:pt idx="85">
                  <c:v>87</c:v>
                </c:pt>
                <c:pt idx="86">
                  <c:v>88</c:v>
                </c:pt>
                <c:pt idx="87">
                  <c:v>89</c:v>
                </c:pt>
                <c:pt idx="88">
                  <c:v>90</c:v>
                </c:pt>
                <c:pt idx="89">
                  <c:v>91</c:v>
                </c:pt>
                <c:pt idx="90">
                  <c:v>92</c:v>
                </c:pt>
                <c:pt idx="91">
                  <c:v>93</c:v>
                </c:pt>
                <c:pt idx="92">
                  <c:v>94</c:v>
                </c:pt>
                <c:pt idx="93">
                  <c:v>95</c:v>
                </c:pt>
                <c:pt idx="94">
                  <c:v>96</c:v>
                </c:pt>
                <c:pt idx="95">
                  <c:v>97</c:v>
                </c:pt>
                <c:pt idx="96">
                  <c:v>98</c:v>
                </c:pt>
                <c:pt idx="97">
                  <c:v>99</c:v>
                </c:pt>
                <c:pt idx="98">
                  <c:v>100</c:v>
                </c:pt>
              </c:numCache>
            </c:numRef>
          </c:xVal>
          <c:yVal>
            <c:numRef>
              <c:f>Viertens!$H$5:$H$103</c:f>
              <c:numCache>
                <c:formatCode>0.00</c:formatCode>
                <c:ptCount val="99"/>
                <c:pt idx="0">
                  <c:v>24.139999999999976</c:v>
                </c:pt>
                <c:pt idx="1">
                  <c:v>22.030769230769216</c:v>
                </c:pt>
                <c:pt idx="2">
                  <c:v>20.186923076923069</c:v>
                </c:pt>
                <c:pt idx="3">
                  <c:v>18.599999999999998</c:v>
                </c:pt>
                <c:pt idx="4">
                  <c:v>17.261538461538461</c:v>
                </c:pt>
                <c:pt idx="5">
                  <c:v>16.163076923076925</c:v>
                </c:pt>
                <c:pt idx="6">
                  <c:v>15.296153846153848</c:v>
                </c:pt>
                <c:pt idx="7">
                  <c:v>14.652307692307694</c:v>
                </c:pt>
                <c:pt idx="8">
                  <c:v>14.223076923076924</c:v>
                </c:pt>
                <c:pt idx="9">
                  <c:v>14</c:v>
                </c:pt>
                <c:pt idx="10">
                  <c:v>13.974615384615383</c:v>
                </c:pt>
                <c:pt idx="11">
                  <c:v>14.138461538461538</c:v>
                </c:pt>
                <c:pt idx="12">
                  <c:v>14.483076923076926</c:v>
                </c:pt>
                <c:pt idx="13">
                  <c:v>14.944221945510396</c:v>
                </c:pt>
                <c:pt idx="14">
                  <c:v>15.635734539419337</c:v>
                </c:pt>
                <c:pt idx="15">
                  <c:v>16.497407783033651</c:v>
                </c:pt>
                <c:pt idx="16">
                  <c:v>17.473265523814</c:v>
                </c:pt>
                <c:pt idx="17">
                  <c:v>18.511562378451806</c:v>
                </c:pt>
                <c:pt idx="18">
                  <c:v>19.564783732869273</c:v>
                </c:pt>
                <c:pt idx="19">
                  <c:v>20.589645742219371</c:v>
                </c:pt>
                <c:pt idx="20">
                  <c:v>21.547095330885838</c:v>
                </c:pt>
                <c:pt idx="21">
                  <c:v>22.615728718104727</c:v>
                </c:pt>
                <c:pt idx="22">
                  <c:v>23.701759031885373</c:v>
                </c:pt>
                <c:pt idx="23">
                  <c:v>24.805186272227793</c:v>
                </c:pt>
                <c:pt idx="24">
                  <c:v>25.926010439131975</c:v>
                </c:pt>
                <c:pt idx="25">
                  <c:v>27.064231532597926</c:v>
                </c:pt>
                <c:pt idx="26">
                  <c:v>28.219849552625639</c:v>
                </c:pt>
                <c:pt idx="27">
                  <c:v>29.392864499215126</c:v>
                </c:pt>
                <c:pt idx="28">
                  <c:v>30.58327637236637</c:v>
                </c:pt>
                <c:pt idx="29">
                  <c:v>31.791085172079391</c:v>
                </c:pt>
                <c:pt idx="30">
                  <c:v>33.016290898354171</c:v>
                </c:pt>
                <c:pt idx="31">
                  <c:v>34.258893551190717</c:v>
                </c:pt>
                <c:pt idx="32">
                  <c:v>35.518893130589035</c:v>
                </c:pt>
                <c:pt idx="33">
                  <c:v>36.796289636549112</c:v>
                </c:pt>
                <c:pt idx="34">
                  <c:v>38.091083069070962</c:v>
                </c:pt>
                <c:pt idx="35">
                  <c:v>39.40327342815457</c:v>
                </c:pt>
                <c:pt idx="36">
                  <c:v>40.732860713799958</c:v>
                </c:pt>
                <c:pt idx="37">
                  <c:v>42.079844926007105</c:v>
                </c:pt>
                <c:pt idx="38">
                  <c:v>43.444226064776018</c:v>
                </c:pt>
                <c:pt idx="39">
                  <c:v>44.826004130106696</c:v>
                </c:pt>
                <c:pt idx="40">
                  <c:v>46.22517912199914</c:v>
                </c:pt>
                <c:pt idx="41">
                  <c:v>47.64175104045335</c:v>
                </c:pt>
                <c:pt idx="42">
                  <c:v>49.075719885469333</c:v>
                </c:pt>
                <c:pt idx="43">
                  <c:v>50.527085657047074</c:v>
                </c:pt>
                <c:pt idx="44">
                  <c:v>51.995848355186588</c:v>
                </c:pt>
                <c:pt idx="45">
                  <c:v>53.482007979887868</c:v>
                </c:pt>
                <c:pt idx="46">
                  <c:v>54.985564531150906</c:v>
                </c:pt>
                <c:pt idx="47">
                  <c:v>56.506518008975718</c:v>
                </c:pt>
                <c:pt idx="48">
                  <c:v>58.044868413362302</c:v>
                </c:pt>
                <c:pt idx="49">
                  <c:v>59.600615744310645</c:v>
                </c:pt>
                <c:pt idx="50">
                  <c:v>61.173760001820746</c:v>
                </c:pt>
                <c:pt idx="51">
                  <c:v>62.764301185892627</c:v>
                </c:pt>
                <c:pt idx="52">
                  <c:v>64.372239296526274</c:v>
                </c:pt>
                <c:pt idx="53">
                  <c:v>65.997574333721687</c:v>
                </c:pt>
                <c:pt idx="54">
                  <c:v>67.640306297478858</c:v>
                </c:pt>
                <c:pt idx="55">
                  <c:v>69.300435187797802</c:v>
                </c:pt>
                <c:pt idx="56">
                  <c:v>70.977961004678519</c:v>
                </c:pt>
                <c:pt idx="57">
                  <c:v>72.672883748120981</c:v>
                </c:pt>
                <c:pt idx="58">
                  <c:v>74.385203418125229</c:v>
                </c:pt>
                <c:pt idx="59">
                  <c:v>76.114920014691236</c:v>
                </c:pt>
                <c:pt idx="60">
                  <c:v>77.862033537819016</c:v>
                </c:pt>
                <c:pt idx="61">
                  <c:v>79.626543987508555</c:v>
                </c:pt>
                <c:pt idx="62">
                  <c:v>81.408451363759852</c:v>
                </c:pt>
                <c:pt idx="63">
                  <c:v>83.207755666572936</c:v>
                </c:pt>
                <c:pt idx="64">
                  <c:v>85.024456895947779</c:v>
                </c:pt>
                <c:pt idx="65">
                  <c:v>86.85855505188438</c:v>
                </c:pt>
                <c:pt idx="66">
                  <c:v>88.710050134382755</c:v>
                </c:pt>
                <c:pt idx="67">
                  <c:v>90.578942143442887</c:v>
                </c:pt>
                <c:pt idx="68">
                  <c:v>92.465231079064793</c:v>
                </c:pt>
                <c:pt idx="69">
                  <c:v>94.368916941248457</c:v>
                </c:pt>
                <c:pt idx="70">
                  <c:v>96.289999729993909</c:v>
                </c:pt>
                <c:pt idx="71">
                  <c:v>98.228479445301105</c:v>
                </c:pt>
                <c:pt idx="72">
                  <c:v>100.18435608717009</c:v>
                </c:pt>
                <c:pt idx="73">
                  <c:v>102.15762965560081</c:v>
                </c:pt>
                <c:pt idx="74">
                  <c:v>104.14830015059333</c:v>
                </c:pt>
                <c:pt idx="75">
                  <c:v>106.1563675721476</c:v>
                </c:pt>
                <c:pt idx="76">
                  <c:v>108.18183192026363</c:v>
                </c:pt>
                <c:pt idx="77">
                  <c:v>110.22469319494144</c:v>
                </c:pt>
                <c:pt idx="78">
                  <c:v>112.284951396181</c:v>
                </c:pt>
                <c:pt idx="79">
                  <c:v>114.36260652398234</c:v>
                </c:pt>
                <c:pt idx="80">
                  <c:v>116.45765857834544</c:v>
                </c:pt>
                <c:pt idx="81">
                  <c:v>118.57010755927031</c:v>
                </c:pt>
                <c:pt idx="82">
                  <c:v>120.69995346675695</c:v>
                </c:pt>
                <c:pt idx="83">
                  <c:v>122.84719630080535</c:v>
                </c:pt>
                <c:pt idx="84">
                  <c:v>125.01183606141552</c:v>
                </c:pt>
                <c:pt idx="85">
                  <c:v>127.19387274858745</c:v>
                </c:pt>
                <c:pt idx="86">
                  <c:v>129.39330636232114</c:v>
                </c:pt>
                <c:pt idx="87">
                  <c:v>131.6101369026166</c:v>
                </c:pt>
                <c:pt idx="88">
                  <c:v>133.84436436947385</c:v>
                </c:pt>
                <c:pt idx="89">
                  <c:v>136.09598876289283</c:v>
                </c:pt>
                <c:pt idx="90">
                  <c:v>138.3650100828736</c:v>
                </c:pt>
                <c:pt idx="91">
                  <c:v>140.65142832941615</c:v>
                </c:pt>
                <c:pt idx="92">
                  <c:v>142.95524350252043</c:v>
                </c:pt>
                <c:pt idx="93">
                  <c:v>145.2764556021865</c:v>
                </c:pt>
                <c:pt idx="94">
                  <c:v>147.61506462841433</c:v>
                </c:pt>
                <c:pt idx="95">
                  <c:v>149.97107058120395</c:v>
                </c:pt>
                <c:pt idx="96">
                  <c:v>152.34447346055529</c:v>
                </c:pt>
                <c:pt idx="97">
                  <c:v>154.73527326646843</c:v>
                </c:pt>
                <c:pt idx="98">
                  <c:v>157.14346999894332</c:v>
                </c:pt>
              </c:numCache>
            </c:numRef>
          </c:yVal>
          <c:smooth val="1"/>
          <c:extLst xmlns:c16r2="http://schemas.microsoft.com/office/drawing/2015/06/chart">
            <c:ext xmlns:c16="http://schemas.microsoft.com/office/drawing/2014/chart" uri="{C3380CC4-5D6E-409C-BE32-E72D297353CC}">
              <c16:uniqueId val="{00000000-558D-2B43-9841-DD598E08B11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46738864"/>
        <c:axId val="546743568"/>
      </c:scatterChart>
      <c:valAx>
        <c:axId val="546738864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12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de-CH"/>
                  <a:t>Distanz</a:t>
                </a:r>
              </a:p>
            </c:rich>
          </c:tx>
          <c:layout>
            <c:manualLayout>
              <c:xMode val="edge"/>
              <c:yMode val="edge"/>
              <c:x val="0.48367389790561893"/>
              <c:y val="0.93167897491074481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2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546743568"/>
        <c:crosses val="autoZero"/>
        <c:crossBetween val="midCat"/>
        <c:majorUnit val="10"/>
      </c:valAx>
      <c:valAx>
        <c:axId val="546743568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12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de-CH"/>
                  <a:t>Visier</a:t>
                </a:r>
              </a:p>
            </c:rich>
          </c:tx>
          <c:layout>
            <c:manualLayout>
              <c:xMode val="edge"/>
              <c:yMode val="edge"/>
              <c:x val="1.020408163265306E-2"/>
              <c:y val="0.42029072452899907"/>
            </c:manualLayout>
          </c:layout>
          <c:overlay val="0"/>
          <c:spPr>
            <a:noFill/>
            <a:ln w="25400">
              <a:noFill/>
            </a:ln>
          </c:spPr>
        </c:title>
        <c:numFmt formatCode="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2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546738864"/>
        <c:crosses val="autoZero"/>
        <c:crossBetween val="midCat"/>
        <c:majorUnit val="10"/>
      </c:valAx>
      <c:spPr>
        <a:solidFill>
          <a:srgbClr val="C0C0C0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printSettings>
    <c:headerFooter alignWithMargins="0"/>
    <c:pageMargins b="0.984251969" l="0.78740157499999996" r="0.78740157499999996" t="0.984251969" header="0.4921259845" footer="0.4921259845"/>
    <c:pageSetup paperSize="9" orientation="landscape" verticalDpi="300" copies="3"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3.xml"/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chart" Target="../charts/chart6.xml"/><Relationship Id="rId2" Type="http://schemas.openxmlformats.org/officeDocument/2006/relationships/chart" Target="../charts/chart5.xml"/><Relationship Id="rId1" Type="http://schemas.openxmlformats.org/officeDocument/2006/relationships/chart" Target="../charts/chart4.xml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chart" Target="../charts/chart8.xml"/><Relationship Id="rId1" Type="http://schemas.openxmlformats.org/officeDocument/2006/relationships/chart" Target="../charts/chart7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9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276225</xdr:colOff>
      <xdr:row>2</xdr:row>
      <xdr:rowOff>314325</xdr:rowOff>
    </xdr:from>
    <xdr:to>
      <xdr:col>14</xdr:col>
      <xdr:colOff>514350</xdr:colOff>
      <xdr:row>27</xdr:row>
      <xdr:rowOff>66675</xdr:rowOff>
    </xdr:to>
    <xdr:graphicFrame macro="">
      <xdr:nvGraphicFramePr>
        <xdr:cNvPr id="1182" name="Diagramm 6">
          <a:extLst>
            <a:ext uri="{FF2B5EF4-FFF2-40B4-BE49-F238E27FC236}">
              <a16:creationId xmlns="" xmlns:a16="http://schemas.microsoft.com/office/drawing/2014/main" id="{00000000-0008-0000-0300-00009E04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9525</xdr:colOff>
      <xdr:row>1</xdr:row>
      <xdr:rowOff>19050</xdr:rowOff>
    </xdr:from>
    <xdr:to>
      <xdr:col>6</xdr:col>
      <xdr:colOff>457200</xdr:colOff>
      <xdr:row>18</xdr:row>
      <xdr:rowOff>76200</xdr:rowOff>
    </xdr:to>
    <xdr:graphicFrame macro="">
      <xdr:nvGraphicFramePr>
        <xdr:cNvPr id="3383" name="Diagramm 5">
          <a:extLst>
            <a:ext uri="{FF2B5EF4-FFF2-40B4-BE49-F238E27FC236}">
              <a16:creationId xmlns="" xmlns:a16="http://schemas.microsoft.com/office/drawing/2014/main" id="{00000000-0008-0000-0400-0000370D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18</xdr:row>
      <xdr:rowOff>85725</xdr:rowOff>
    </xdr:from>
    <xdr:to>
      <xdr:col>6</xdr:col>
      <xdr:colOff>447675</xdr:colOff>
      <xdr:row>36</xdr:row>
      <xdr:rowOff>9525</xdr:rowOff>
    </xdr:to>
    <xdr:graphicFrame macro="">
      <xdr:nvGraphicFramePr>
        <xdr:cNvPr id="3384" name="Diagramm 6">
          <a:extLst>
            <a:ext uri="{FF2B5EF4-FFF2-40B4-BE49-F238E27FC236}">
              <a16:creationId xmlns="" xmlns:a16="http://schemas.microsoft.com/office/drawing/2014/main" id="{00000000-0008-0000-0400-0000380D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114300</xdr:colOff>
      <xdr:row>3</xdr:row>
      <xdr:rowOff>9525</xdr:rowOff>
    </xdr:from>
    <xdr:to>
      <xdr:col>20</xdr:col>
      <xdr:colOff>704850</xdr:colOff>
      <xdr:row>21</xdr:row>
      <xdr:rowOff>57150</xdr:rowOff>
    </xdr:to>
    <xdr:graphicFrame macro="">
      <xdr:nvGraphicFramePr>
        <xdr:cNvPr id="6596" name="Diagramm 1">
          <a:extLst>
            <a:ext uri="{FF2B5EF4-FFF2-40B4-BE49-F238E27FC236}">
              <a16:creationId xmlns="" xmlns:a16="http://schemas.microsoft.com/office/drawing/2014/main" id="{00000000-0008-0000-0500-0000C419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14</xdr:col>
      <xdr:colOff>114300</xdr:colOff>
      <xdr:row>22</xdr:row>
      <xdr:rowOff>38100</xdr:rowOff>
    </xdr:from>
    <xdr:to>
      <xdr:col>20</xdr:col>
      <xdr:colOff>704850</xdr:colOff>
      <xdr:row>38</xdr:row>
      <xdr:rowOff>57150</xdr:rowOff>
    </xdr:to>
    <xdr:graphicFrame macro="">
      <xdr:nvGraphicFramePr>
        <xdr:cNvPr id="6597" name="Diagramm 2">
          <a:extLst>
            <a:ext uri="{FF2B5EF4-FFF2-40B4-BE49-F238E27FC236}">
              <a16:creationId xmlns="" xmlns:a16="http://schemas.microsoft.com/office/drawing/2014/main" id="{00000000-0008-0000-0500-0000C519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21</xdr:col>
      <xdr:colOff>114300</xdr:colOff>
      <xdr:row>3</xdr:row>
      <xdr:rowOff>9525</xdr:rowOff>
    </xdr:from>
    <xdr:to>
      <xdr:col>27</xdr:col>
      <xdr:colOff>342900</xdr:colOff>
      <xdr:row>21</xdr:row>
      <xdr:rowOff>57150</xdr:rowOff>
    </xdr:to>
    <xdr:graphicFrame macro="">
      <xdr:nvGraphicFramePr>
        <xdr:cNvPr id="6598" name="Diagramm 1">
          <a:extLst>
            <a:ext uri="{FF2B5EF4-FFF2-40B4-BE49-F238E27FC236}">
              <a16:creationId xmlns="" xmlns:a16="http://schemas.microsoft.com/office/drawing/2014/main" id="{00000000-0008-0000-0500-0000C619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209852</xdr:colOff>
      <xdr:row>0</xdr:row>
      <xdr:rowOff>86783</xdr:rowOff>
    </xdr:from>
    <xdr:to>
      <xdr:col>17</xdr:col>
      <xdr:colOff>666674</xdr:colOff>
      <xdr:row>21</xdr:row>
      <xdr:rowOff>124883</xdr:rowOff>
    </xdr:to>
    <xdr:graphicFrame macro="">
      <xdr:nvGraphicFramePr>
        <xdr:cNvPr id="66850" name="Diagramm 6">
          <a:extLst>
            <a:ext uri="{FF2B5EF4-FFF2-40B4-BE49-F238E27FC236}">
              <a16:creationId xmlns="" xmlns:a16="http://schemas.microsoft.com/office/drawing/2014/main" id="{00000000-0008-0000-0600-0000220501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absolute">
    <xdr:from>
      <xdr:col>18</xdr:col>
      <xdr:colOff>38100</xdr:colOff>
      <xdr:row>0</xdr:row>
      <xdr:rowOff>85725</xdr:rowOff>
    </xdr:from>
    <xdr:to>
      <xdr:col>28</xdr:col>
      <xdr:colOff>28575</xdr:colOff>
      <xdr:row>31</xdr:row>
      <xdr:rowOff>9525</xdr:rowOff>
    </xdr:to>
    <xdr:graphicFrame macro="">
      <xdr:nvGraphicFramePr>
        <xdr:cNvPr id="66851" name="Diagramm 3">
          <a:extLst>
            <a:ext uri="{FF2B5EF4-FFF2-40B4-BE49-F238E27FC236}">
              <a16:creationId xmlns="" xmlns:a16="http://schemas.microsoft.com/office/drawing/2014/main" id="{00000000-0008-0000-0600-0000230501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18</xdr:col>
      <xdr:colOff>95250</xdr:colOff>
      <xdr:row>3</xdr:row>
      <xdr:rowOff>171449</xdr:rowOff>
    </xdr:from>
    <xdr:to>
      <xdr:col>23</xdr:col>
      <xdr:colOff>581025</xdr:colOff>
      <xdr:row>37</xdr:row>
      <xdr:rowOff>9524</xdr:rowOff>
    </xdr:to>
    <xdr:graphicFrame macro="">
      <xdr:nvGraphicFramePr>
        <xdr:cNvPr id="9373" name="Diagramm 4">
          <a:extLst>
            <a:ext uri="{FF2B5EF4-FFF2-40B4-BE49-F238E27FC236}">
              <a16:creationId xmlns="" xmlns:a16="http://schemas.microsoft.com/office/drawing/2014/main" id="{00000000-0008-0000-0700-00009D24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Larissa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www.bv-bern.ch/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7.bin"/><Relationship Id="rId4" Type="http://schemas.openxmlformats.org/officeDocument/2006/relationships/comments" Target="../comments2.xm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1"/>
  <sheetViews>
    <sheetView workbookViewId="0">
      <selection activeCell="K33" sqref="K33"/>
    </sheetView>
  </sheetViews>
  <sheetFormatPr baseColWidth="10" defaultColWidth="10.7109375" defaultRowHeight="12.75"/>
  <cols>
    <col min="2" max="2" width="6.85546875" customWidth="1"/>
    <col min="4" max="4" width="4.140625" customWidth="1"/>
    <col min="9" max="9" width="19.5703125" customWidth="1"/>
  </cols>
  <sheetData>
    <row r="1" spans="1:13" ht="20.25">
      <c r="A1" s="131" t="s">
        <v>82</v>
      </c>
      <c r="B1" s="132"/>
      <c r="C1" s="132"/>
      <c r="D1" s="132"/>
      <c r="E1" s="132"/>
      <c r="F1" s="132"/>
      <c r="G1" s="132"/>
      <c r="H1" s="132"/>
      <c r="I1" s="132"/>
      <c r="J1" s="132"/>
      <c r="K1" s="132"/>
      <c r="L1" s="132"/>
      <c r="M1" s="132"/>
    </row>
    <row r="2" spans="1:13">
      <c r="A2" s="138" t="s">
        <v>224</v>
      </c>
      <c r="B2" s="139"/>
      <c r="C2" s="139"/>
      <c r="D2" s="140"/>
      <c r="E2" s="33" t="s">
        <v>64</v>
      </c>
    </row>
    <row r="3" spans="1:13" ht="13.5" thickBot="1">
      <c r="A3" s="32"/>
      <c r="B3" s="32"/>
      <c r="C3" s="32"/>
      <c r="D3" s="30"/>
    </row>
    <row r="4" spans="1:13">
      <c r="A4" s="133" t="s">
        <v>83</v>
      </c>
      <c r="B4" s="134"/>
      <c r="C4" s="121" t="s">
        <v>222</v>
      </c>
      <c r="D4" s="30"/>
    </row>
    <row r="5" spans="1:13">
      <c r="A5" s="137" t="s">
        <v>205</v>
      </c>
      <c r="B5" s="136"/>
      <c r="C5" s="122" t="s">
        <v>204</v>
      </c>
      <c r="D5" s="30"/>
    </row>
    <row r="6" spans="1:13">
      <c r="A6" s="137" t="s">
        <v>206</v>
      </c>
      <c r="B6" s="136"/>
      <c r="C6" s="29">
        <v>38446</v>
      </c>
    </row>
    <row r="7" spans="1:13">
      <c r="A7" s="135" t="s">
        <v>29</v>
      </c>
      <c r="B7" s="136"/>
      <c r="C7" s="29">
        <v>39251</v>
      </c>
    </row>
    <row r="8" spans="1:13" ht="13.5" thickBot="1">
      <c r="A8" s="129" t="s">
        <v>30</v>
      </c>
      <c r="B8" s="130"/>
      <c r="C8" s="116">
        <v>44434</v>
      </c>
    </row>
    <row r="9" spans="1:13" ht="13.5" thickBot="1"/>
    <row r="10" spans="1:13">
      <c r="A10" s="4" t="s">
        <v>11</v>
      </c>
      <c r="B10" s="223" t="s">
        <v>223</v>
      </c>
      <c r="C10" s="5"/>
      <c r="D10" s="5"/>
      <c r="E10" s="5"/>
      <c r="F10" s="5"/>
      <c r="G10" s="5"/>
      <c r="H10" s="5"/>
      <c r="I10" s="6"/>
    </row>
    <row r="11" spans="1:13" ht="13.5" thickBot="1">
      <c r="A11" s="10"/>
      <c r="B11" s="11" t="s">
        <v>12</v>
      </c>
      <c r="C11" s="11"/>
      <c r="D11" s="11"/>
      <c r="E11" s="11"/>
      <c r="F11" s="11"/>
      <c r="G11" s="11"/>
      <c r="H11" s="11"/>
      <c r="I11" s="12"/>
    </row>
    <row r="12" spans="1:13" ht="13.5" thickBot="1"/>
    <row r="13" spans="1:13">
      <c r="A13" s="4" t="s">
        <v>13</v>
      </c>
      <c r="B13" s="5" t="s">
        <v>14</v>
      </c>
      <c r="C13" s="5"/>
      <c r="D13" s="5"/>
      <c r="E13" s="5"/>
      <c r="F13" s="5"/>
      <c r="G13" s="5"/>
      <c r="H13" s="5"/>
      <c r="I13" s="6"/>
    </row>
    <row r="14" spans="1:13">
      <c r="A14" s="7"/>
      <c r="B14" s="8" t="s">
        <v>15</v>
      </c>
      <c r="C14" s="8"/>
      <c r="D14" s="8"/>
      <c r="E14" s="8"/>
      <c r="F14" s="8"/>
      <c r="G14" s="8"/>
      <c r="H14" s="8"/>
      <c r="I14" s="9"/>
    </row>
    <row r="15" spans="1:13">
      <c r="A15" s="7"/>
      <c r="B15" s="13" t="s">
        <v>85</v>
      </c>
      <c r="C15" s="8"/>
      <c r="D15" s="8"/>
      <c r="E15" s="8"/>
      <c r="F15" s="8"/>
      <c r="G15" s="8"/>
      <c r="H15" s="8"/>
      <c r="I15" s="9"/>
    </row>
    <row r="16" spans="1:13">
      <c r="A16" s="7"/>
      <c r="B16" s="13" t="s">
        <v>200</v>
      </c>
      <c r="C16" s="8"/>
      <c r="D16" s="8"/>
      <c r="E16" s="8"/>
      <c r="F16" s="8"/>
      <c r="G16" s="8"/>
      <c r="H16" s="8"/>
      <c r="I16" s="9"/>
    </row>
    <row r="17" spans="1:9">
      <c r="A17" s="7"/>
      <c r="B17" s="13"/>
      <c r="C17" s="8"/>
      <c r="D17" s="8"/>
      <c r="E17" s="8"/>
      <c r="F17" s="8"/>
      <c r="G17" s="8"/>
      <c r="H17" s="8"/>
      <c r="I17" s="9"/>
    </row>
    <row r="18" spans="1:9">
      <c r="A18" s="7"/>
      <c r="B18" s="13" t="s">
        <v>104</v>
      </c>
      <c r="C18" s="8"/>
      <c r="D18" s="8"/>
      <c r="E18" s="8"/>
      <c r="F18" s="8"/>
      <c r="G18" s="8"/>
      <c r="H18" s="8"/>
      <c r="I18" s="9"/>
    </row>
    <row r="19" spans="1:9">
      <c r="A19" s="7"/>
      <c r="B19" s="13" t="s">
        <v>16</v>
      </c>
      <c r="C19" s="8"/>
      <c r="D19" s="8"/>
      <c r="E19" s="8"/>
      <c r="F19" s="8"/>
      <c r="G19" s="8"/>
      <c r="H19" s="8"/>
      <c r="I19" s="9"/>
    </row>
    <row r="20" spans="1:9">
      <c r="A20" s="7"/>
      <c r="B20" s="13" t="s">
        <v>17</v>
      </c>
      <c r="C20" s="8"/>
      <c r="D20" s="8"/>
      <c r="E20" s="8"/>
      <c r="F20" s="8"/>
      <c r="G20" s="8"/>
      <c r="H20" s="8"/>
      <c r="I20" s="9"/>
    </row>
    <row r="21" spans="1:9">
      <c r="A21" s="7"/>
      <c r="B21" s="13" t="s">
        <v>18</v>
      </c>
      <c r="C21" s="8"/>
      <c r="D21" s="8"/>
      <c r="E21" s="8"/>
      <c r="F21" s="8"/>
      <c r="G21" s="8"/>
      <c r="H21" s="8"/>
      <c r="I21" s="9"/>
    </row>
    <row r="22" spans="1:9">
      <c r="A22" s="7"/>
      <c r="B22" s="13" t="s">
        <v>19</v>
      </c>
      <c r="C22" s="8"/>
      <c r="D22" s="8"/>
      <c r="E22" s="8"/>
      <c r="F22" s="8"/>
      <c r="G22" s="8"/>
      <c r="H22" s="8"/>
      <c r="I22" s="9"/>
    </row>
    <row r="23" spans="1:9">
      <c r="A23" s="7"/>
      <c r="B23" s="13" t="s">
        <v>63</v>
      </c>
      <c r="C23" s="8"/>
      <c r="D23" s="8"/>
      <c r="E23" s="8"/>
      <c r="F23" s="8"/>
      <c r="G23" s="8"/>
      <c r="H23" s="8"/>
      <c r="I23" s="9"/>
    </row>
    <row r="24" spans="1:9" ht="13.5" thickBot="1">
      <c r="A24" s="10"/>
      <c r="B24" s="11"/>
      <c r="C24" s="11"/>
      <c r="D24" s="11"/>
      <c r="E24" s="11"/>
      <c r="F24" s="11"/>
      <c r="G24" s="11"/>
      <c r="H24" s="11"/>
      <c r="I24" s="12"/>
    </row>
    <row r="25" spans="1:9">
      <c r="A25" s="8"/>
      <c r="B25" s="8"/>
      <c r="C25" s="8"/>
      <c r="D25" s="8"/>
      <c r="E25" s="8"/>
      <c r="F25" s="8"/>
      <c r="G25" s="8"/>
      <c r="H25" s="8"/>
      <c r="I25" s="8"/>
    </row>
    <row r="26" spans="1:9">
      <c r="A26" s="8" t="s">
        <v>207</v>
      </c>
      <c r="B26" s="8"/>
      <c r="C26" s="8"/>
      <c r="D26" s="8"/>
      <c r="E26" s="8"/>
      <c r="F26" s="8"/>
      <c r="G26" s="8"/>
      <c r="H26" s="8"/>
      <c r="I26" s="8"/>
    </row>
    <row r="27" spans="1:9">
      <c r="A27" s="8" t="s">
        <v>86</v>
      </c>
      <c r="B27" s="8"/>
      <c r="C27" s="8"/>
      <c r="D27" s="8"/>
      <c r="E27" s="8"/>
      <c r="F27" s="8"/>
      <c r="G27" s="8"/>
      <c r="H27" s="8"/>
      <c r="I27" s="8"/>
    </row>
    <row r="28" spans="1:9">
      <c r="A28" s="8"/>
      <c r="B28" s="8"/>
      <c r="C28" s="8"/>
      <c r="D28" s="8"/>
      <c r="E28" s="8"/>
      <c r="F28" s="8"/>
      <c r="G28" s="8"/>
      <c r="H28" s="8"/>
      <c r="I28" s="8"/>
    </row>
    <row r="29" spans="1:9">
      <c r="A29" s="13" t="s">
        <v>20</v>
      </c>
      <c r="B29" s="8"/>
      <c r="C29" s="8"/>
      <c r="D29" s="8"/>
      <c r="E29" s="8"/>
      <c r="F29" s="8"/>
      <c r="G29" s="8"/>
      <c r="H29" s="8"/>
      <c r="I29" s="8"/>
    </row>
    <row r="30" spans="1:9">
      <c r="A30" s="13" t="s">
        <v>21</v>
      </c>
      <c r="B30" s="8"/>
      <c r="C30" s="8"/>
      <c r="D30" s="8"/>
      <c r="E30" s="8"/>
      <c r="F30" s="8"/>
      <c r="G30" s="8"/>
      <c r="H30" s="8"/>
      <c r="I30" s="8"/>
    </row>
    <row r="31" spans="1:9">
      <c r="A31" s="8"/>
      <c r="B31" s="8"/>
      <c r="C31" s="8"/>
      <c r="D31" s="8"/>
      <c r="E31" s="8"/>
      <c r="F31" s="8"/>
      <c r="G31" s="8"/>
      <c r="H31" s="8"/>
      <c r="I31" s="8"/>
    </row>
    <row r="32" spans="1:9">
      <c r="A32" s="8"/>
      <c r="B32" s="8"/>
      <c r="C32" s="8"/>
      <c r="D32" s="8"/>
      <c r="E32" s="8"/>
      <c r="F32" s="8"/>
      <c r="G32" s="8"/>
      <c r="H32" s="8"/>
      <c r="I32" s="8"/>
    </row>
    <row r="33" spans="1:9">
      <c r="A33" s="8"/>
      <c r="B33" s="8"/>
      <c r="C33" s="8"/>
      <c r="D33" s="8"/>
      <c r="E33" s="8"/>
      <c r="F33" s="8"/>
      <c r="G33" s="8"/>
      <c r="H33" s="8"/>
      <c r="I33" s="8"/>
    </row>
    <row r="34" spans="1:9">
      <c r="A34" s="8"/>
      <c r="B34" s="8"/>
      <c r="C34" s="8"/>
      <c r="D34" s="8"/>
      <c r="E34" s="8"/>
      <c r="F34" s="8"/>
      <c r="G34" s="8"/>
      <c r="H34" s="8"/>
      <c r="I34" s="8"/>
    </row>
    <row r="35" spans="1:9">
      <c r="A35" s="8"/>
      <c r="B35" s="8"/>
      <c r="C35" s="8"/>
      <c r="D35" s="8"/>
      <c r="E35" s="8"/>
      <c r="F35" s="8"/>
      <c r="G35" s="8"/>
      <c r="H35" s="8"/>
      <c r="I35" s="8"/>
    </row>
    <row r="36" spans="1:9">
      <c r="A36" s="8"/>
      <c r="B36" s="8"/>
      <c r="C36" s="8"/>
      <c r="D36" s="8"/>
      <c r="E36" s="8"/>
      <c r="F36" s="8"/>
      <c r="G36" s="8"/>
      <c r="H36" s="8"/>
      <c r="I36" s="8"/>
    </row>
    <row r="37" spans="1:9">
      <c r="A37" s="8"/>
      <c r="B37" s="8"/>
      <c r="C37" s="8"/>
      <c r="D37" s="8"/>
      <c r="E37" s="8"/>
      <c r="F37" s="8"/>
      <c r="G37" s="8"/>
      <c r="H37" s="8"/>
      <c r="I37" s="8"/>
    </row>
    <row r="38" spans="1:9">
      <c r="A38" s="8"/>
      <c r="B38" s="8"/>
      <c r="C38" s="8"/>
      <c r="D38" s="8"/>
      <c r="E38" s="8"/>
      <c r="F38" s="8"/>
      <c r="G38" s="8"/>
      <c r="H38" s="8"/>
      <c r="I38" s="8"/>
    </row>
    <row r="39" spans="1:9">
      <c r="A39" s="8"/>
      <c r="B39" s="8"/>
      <c r="C39" s="8"/>
      <c r="D39" s="8"/>
      <c r="E39" s="8"/>
      <c r="F39" s="8"/>
      <c r="G39" s="8"/>
      <c r="H39" s="8"/>
      <c r="I39" s="8"/>
    </row>
    <row r="40" spans="1:9">
      <c r="A40" s="8"/>
      <c r="B40" s="8"/>
      <c r="C40" s="8"/>
      <c r="D40" s="8"/>
      <c r="E40" s="8"/>
      <c r="F40" s="8"/>
      <c r="G40" s="8"/>
      <c r="H40" s="8"/>
      <c r="I40" s="8"/>
    </row>
    <row r="41" spans="1:9">
      <c r="A41" s="8"/>
      <c r="B41" s="8"/>
      <c r="C41" s="8"/>
      <c r="D41" s="8"/>
      <c r="E41" s="8"/>
      <c r="F41" s="8"/>
      <c r="G41" s="8"/>
      <c r="H41" s="8"/>
      <c r="I41" s="8"/>
    </row>
  </sheetData>
  <protectedRanges>
    <protectedRange sqref="C4:C8" name="Bereich1_1" securityDescriptor="O:WDG:WDD:(A;;CC;;;WD)"/>
  </protectedRanges>
  <mergeCells count="7">
    <mergeCell ref="A8:B8"/>
    <mergeCell ref="A1:M1"/>
    <mergeCell ref="A4:B4"/>
    <mergeCell ref="A7:B7"/>
    <mergeCell ref="A6:B6"/>
    <mergeCell ref="A2:D2"/>
    <mergeCell ref="A5:B5"/>
  </mergeCells>
  <phoneticPr fontId="0" type="noConversion"/>
  <hyperlinks>
    <hyperlink ref="E2" r:id="rId1"/>
  </hyperlinks>
  <pageMargins left="0.78740157499999996" right="0.78740157499999996" top="0.984251969" bottom="0.984251969" header="0.4921259845" footer="0.4921259845"/>
  <pageSetup paperSize="9" orientation="portrait" verticalDpi="0" r:id="rId2"/>
  <headerFooter alignWithMargins="0"/>
  <ignoredErrors>
    <ignoredError sqref="C4" numberStoredAsText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8"/>
  <sheetViews>
    <sheetView workbookViewId="0">
      <selection activeCell="F22" sqref="F22"/>
    </sheetView>
  </sheetViews>
  <sheetFormatPr baseColWidth="10" defaultColWidth="10.7109375" defaultRowHeight="12.75"/>
  <cols>
    <col min="1" max="1" width="13.5703125" customWidth="1"/>
    <col min="4" max="4" width="6.42578125" customWidth="1"/>
  </cols>
  <sheetData>
    <row r="1" spans="1:6" ht="23.25">
      <c r="A1" s="14" t="s">
        <v>66</v>
      </c>
    </row>
    <row r="4" spans="1:6" ht="13.5" thickBot="1">
      <c r="A4" t="s">
        <v>40</v>
      </c>
    </row>
    <row r="5" spans="1:6" ht="13.5" thickBot="1">
      <c r="A5" s="140" t="s">
        <v>39</v>
      </c>
      <c r="B5" s="140"/>
      <c r="C5" s="140"/>
      <c r="D5" s="141"/>
      <c r="E5" s="23"/>
    </row>
    <row r="6" spans="1:6" ht="13.5" thickBot="1">
      <c r="A6" s="140" t="s">
        <v>196</v>
      </c>
      <c r="B6" s="140"/>
      <c r="C6" s="140"/>
      <c r="D6" s="141"/>
      <c r="E6" s="119"/>
      <c r="F6" t="s">
        <v>195</v>
      </c>
    </row>
    <row r="9" spans="1:6">
      <c r="A9" t="s">
        <v>150</v>
      </c>
    </row>
    <row r="10" spans="1:6">
      <c r="A10" s="91" t="s">
        <v>151</v>
      </c>
      <c r="B10" t="s">
        <v>152</v>
      </c>
    </row>
    <row r="11" spans="1:6">
      <c r="B11" t="s">
        <v>153</v>
      </c>
    </row>
    <row r="12" spans="1:6">
      <c r="B12" t="s">
        <v>154</v>
      </c>
    </row>
    <row r="13" spans="1:6">
      <c r="B13" t="s">
        <v>191</v>
      </c>
    </row>
    <row r="14" spans="1:6">
      <c r="B14" t="s">
        <v>194</v>
      </c>
    </row>
    <row r="15" spans="1:6">
      <c r="A15" s="91" t="s">
        <v>155</v>
      </c>
      <c r="B15" t="s">
        <v>192</v>
      </c>
    </row>
    <row r="16" spans="1:6">
      <c r="B16" t="s">
        <v>156</v>
      </c>
    </row>
    <row r="17" spans="1:2">
      <c r="A17" s="91" t="s">
        <v>157</v>
      </c>
      <c r="B17" t="s">
        <v>158</v>
      </c>
    </row>
    <row r="18" spans="1:2">
      <c r="B18" t="s">
        <v>159</v>
      </c>
    </row>
    <row r="19" spans="1:2">
      <c r="B19" t="s">
        <v>160</v>
      </c>
    </row>
    <row r="20" spans="1:2">
      <c r="B20" t="s">
        <v>193</v>
      </c>
    </row>
    <row r="21" spans="1:2">
      <c r="B21" t="s">
        <v>161</v>
      </c>
    </row>
    <row r="22" spans="1:2">
      <c r="B22" t="s">
        <v>162</v>
      </c>
    </row>
    <row r="23" spans="1:2">
      <c r="A23" s="91" t="s">
        <v>163</v>
      </c>
      <c r="B23" t="s">
        <v>188</v>
      </c>
    </row>
    <row r="24" spans="1:2">
      <c r="B24" t="s">
        <v>164</v>
      </c>
    </row>
    <row r="25" spans="1:2">
      <c r="B25" t="s">
        <v>187</v>
      </c>
    </row>
    <row r="26" spans="1:2">
      <c r="B26" t="s">
        <v>165</v>
      </c>
    </row>
    <row r="27" spans="1:2">
      <c r="B27" t="s">
        <v>190</v>
      </c>
    </row>
    <row r="28" spans="1:2">
      <c r="B28" t="s">
        <v>189</v>
      </c>
    </row>
  </sheetData>
  <mergeCells count="2">
    <mergeCell ref="A5:D5"/>
    <mergeCell ref="A6:D6"/>
  </mergeCells>
  <phoneticPr fontId="3" type="noConversion"/>
  <pageMargins left="0.78740157499999996" right="0.78740157499999996" top="0.984251969" bottom="0.984251969" header="0.4921259845" footer="0.4921259845"/>
  <pageSetup paperSize="9" orientation="portrait" verticalDpi="0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D51"/>
  <sheetViews>
    <sheetView workbookViewId="0">
      <pane xSplit="1" topLeftCell="B1" activePane="topRight" state="frozen"/>
      <selection pane="topRight" activeCell="B3" sqref="B3:D3"/>
    </sheetView>
  </sheetViews>
  <sheetFormatPr baseColWidth="10" defaultColWidth="10.7109375" defaultRowHeight="12.75"/>
  <cols>
    <col min="1" max="1" width="29.28515625" customWidth="1"/>
    <col min="2" max="3" width="13" customWidth="1"/>
    <col min="4" max="4" width="17.5703125" customWidth="1"/>
    <col min="5" max="5" width="1.140625" customWidth="1"/>
  </cols>
  <sheetData>
    <row r="1" spans="1:4" ht="13.5" thickBot="1">
      <c r="A1" s="164" t="s">
        <v>99</v>
      </c>
      <c r="B1" s="164"/>
    </row>
    <row r="2" spans="1:4" ht="13.5" thickBot="1">
      <c r="B2" s="165" t="s">
        <v>167</v>
      </c>
      <c r="C2" s="166"/>
      <c r="D2" s="167"/>
    </row>
    <row r="3" spans="1:4" ht="13.5" thickBot="1">
      <c r="A3" s="39" t="s">
        <v>59</v>
      </c>
      <c r="B3" s="148"/>
      <c r="C3" s="149"/>
      <c r="D3" s="150"/>
    </row>
    <row r="4" spans="1:4">
      <c r="A4" s="26" t="s">
        <v>42</v>
      </c>
      <c r="B4" s="145"/>
      <c r="C4" s="146"/>
      <c r="D4" s="147"/>
    </row>
    <row r="5" spans="1:4">
      <c r="A5" s="27" t="s">
        <v>43</v>
      </c>
      <c r="B5" s="142"/>
      <c r="C5" s="143"/>
      <c r="D5" s="144"/>
    </row>
    <row r="6" spans="1:4">
      <c r="A6" s="27" t="s">
        <v>5</v>
      </c>
      <c r="B6" s="142"/>
      <c r="C6" s="143"/>
      <c r="D6" s="144"/>
    </row>
    <row r="7" spans="1:4">
      <c r="A7" s="27" t="s">
        <v>44</v>
      </c>
      <c r="B7" s="142"/>
      <c r="C7" s="143"/>
      <c r="D7" s="144"/>
    </row>
    <row r="8" spans="1:4">
      <c r="A8" s="27" t="s">
        <v>52</v>
      </c>
      <c r="B8" s="142"/>
      <c r="C8" s="143"/>
      <c r="D8" s="144"/>
    </row>
    <row r="9" spans="1:4">
      <c r="A9" s="27" t="s">
        <v>53</v>
      </c>
      <c r="B9" s="142"/>
      <c r="C9" s="143"/>
      <c r="D9" s="144"/>
    </row>
    <row r="10" spans="1:4">
      <c r="A10" s="27" t="s">
        <v>54</v>
      </c>
      <c r="B10" s="142"/>
      <c r="C10" s="143"/>
      <c r="D10" s="144"/>
    </row>
    <row r="11" spans="1:4">
      <c r="A11" s="27" t="s">
        <v>46</v>
      </c>
      <c r="B11" s="142"/>
      <c r="C11" s="143"/>
      <c r="D11" s="144"/>
    </row>
    <row r="12" spans="1:4">
      <c r="A12" s="27" t="s">
        <v>48</v>
      </c>
      <c r="B12" s="142"/>
      <c r="C12" s="143"/>
      <c r="D12" s="144"/>
    </row>
    <row r="13" spans="1:4">
      <c r="A13" s="27" t="s">
        <v>49</v>
      </c>
      <c r="B13" s="142"/>
      <c r="C13" s="143"/>
      <c r="D13" s="144"/>
    </row>
    <row r="14" spans="1:4">
      <c r="A14" s="27" t="s">
        <v>50</v>
      </c>
      <c r="B14" s="142"/>
      <c r="C14" s="143"/>
      <c r="D14" s="144"/>
    </row>
    <row r="15" spans="1:4">
      <c r="A15" s="27" t="s">
        <v>51</v>
      </c>
      <c r="B15" s="142"/>
      <c r="C15" s="143"/>
      <c r="D15" s="144"/>
    </row>
    <row r="16" spans="1:4">
      <c r="A16" s="27" t="s">
        <v>55</v>
      </c>
      <c r="B16" s="142"/>
      <c r="C16" s="143"/>
      <c r="D16" s="144"/>
    </row>
    <row r="17" spans="1:4" ht="13.5" thickBot="1">
      <c r="A17" s="28" t="s">
        <v>98</v>
      </c>
      <c r="B17" s="142"/>
      <c r="C17" s="143"/>
      <c r="D17" s="144"/>
    </row>
    <row r="18" spans="1:4" ht="13.5" thickBot="1">
      <c r="A18" s="1"/>
    </row>
    <row r="19" spans="1:4" ht="13.5" thickBot="1">
      <c r="A19" s="25" t="s">
        <v>60</v>
      </c>
      <c r="B19" s="151"/>
      <c r="C19" s="152"/>
      <c r="D19" s="153"/>
    </row>
    <row r="20" spans="1:4">
      <c r="A20" s="26" t="s">
        <v>56</v>
      </c>
      <c r="B20" s="157"/>
      <c r="C20" s="158"/>
      <c r="D20" s="159"/>
    </row>
    <row r="21" spans="1:4">
      <c r="A21" s="27" t="s">
        <v>58</v>
      </c>
      <c r="B21" s="154"/>
      <c r="C21" s="155"/>
      <c r="D21" s="156"/>
    </row>
    <row r="22" spans="1:4">
      <c r="A22" s="27" t="s">
        <v>57</v>
      </c>
      <c r="B22" s="154"/>
      <c r="C22" s="155"/>
      <c r="D22" s="156"/>
    </row>
    <row r="23" spans="1:4">
      <c r="A23" s="27" t="s">
        <v>106</v>
      </c>
      <c r="B23" s="154"/>
      <c r="C23" s="155"/>
      <c r="D23" s="156"/>
    </row>
    <row r="24" spans="1:4">
      <c r="A24" s="27" t="s">
        <v>45</v>
      </c>
      <c r="B24" s="154"/>
      <c r="C24" s="155"/>
      <c r="D24" s="156"/>
    </row>
    <row r="25" spans="1:4">
      <c r="A25" s="27" t="s">
        <v>92</v>
      </c>
      <c r="B25" s="154"/>
      <c r="C25" s="155"/>
      <c r="D25" s="156"/>
    </row>
    <row r="26" spans="1:4">
      <c r="A26" s="27" t="s">
        <v>61</v>
      </c>
      <c r="B26" s="154"/>
      <c r="C26" s="155"/>
      <c r="D26" s="156"/>
    </row>
    <row r="27" spans="1:4">
      <c r="A27" s="27" t="s">
        <v>47</v>
      </c>
      <c r="B27" s="154"/>
      <c r="C27" s="155"/>
      <c r="D27" s="156"/>
    </row>
    <row r="28" spans="1:4">
      <c r="A28" s="27" t="s">
        <v>109</v>
      </c>
      <c r="B28" s="154"/>
      <c r="C28" s="155"/>
      <c r="D28" s="156"/>
    </row>
    <row r="29" spans="1:4">
      <c r="A29" s="27" t="s">
        <v>110</v>
      </c>
      <c r="B29" s="154"/>
      <c r="C29" s="155"/>
      <c r="D29" s="156"/>
    </row>
    <row r="30" spans="1:4">
      <c r="A30" s="27" t="s">
        <v>107</v>
      </c>
      <c r="B30" s="163"/>
      <c r="C30" s="155"/>
      <c r="D30" s="156"/>
    </row>
    <row r="31" spans="1:4">
      <c r="A31" s="27" t="s">
        <v>108</v>
      </c>
      <c r="B31" s="154"/>
      <c r="C31" s="155"/>
      <c r="D31" s="156"/>
    </row>
    <row r="32" spans="1:4">
      <c r="A32" s="34" t="s">
        <v>166</v>
      </c>
      <c r="B32" s="154"/>
      <c r="C32" s="155"/>
      <c r="D32" s="156"/>
    </row>
    <row r="33" spans="1:4" ht="13.5" thickBot="1">
      <c r="A33" s="1"/>
    </row>
    <row r="34" spans="1:4" ht="13.5" thickBot="1">
      <c r="A34" s="25" t="s">
        <v>89</v>
      </c>
    </row>
    <row r="35" spans="1:4">
      <c r="A35" s="27" t="s">
        <v>90</v>
      </c>
      <c r="B35" s="157"/>
      <c r="C35" s="158"/>
      <c r="D35" s="159"/>
    </row>
    <row r="36" spans="1:4">
      <c r="A36" s="27"/>
      <c r="B36" s="154"/>
      <c r="C36" s="155"/>
      <c r="D36" s="156"/>
    </row>
    <row r="37" spans="1:4">
      <c r="A37" s="27" t="s">
        <v>91</v>
      </c>
      <c r="B37" s="154"/>
      <c r="C37" s="155"/>
      <c r="D37" s="156"/>
    </row>
    <row r="38" spans="1:4">
      <c r="A38" s="27" t="s">
        <v>93</v>
      </c>
      <c r="B38" s="154"/>
      <c r="C38" s="155"/>
      <c r="D38" s="156"/>
    </row>
    <row r="39" spans="1:4">
      <c r="A39" s="27" t="s">
        <v>94</v>
      </c>
      <c r="B39" s="154"/>
      <c r="C39" s="155"/>
      <c r="D39" s="156"/>
    </row>
    <row r="40" spans="1:4">
      <c r="A40" s="27" t="s">
        <v>96</v>
      </c>
      <c r="B40" s="154"/>
      <c r="C40" s="155"/>
      <c r="D40" s="156"/>
    </row>
    <row r="41" spans="1:4">
      <c r="A41" s="27" t="s">
        <v>95</v>
      </c>
      <c r="B41" s="154"/>
      <c r="C41" s="155"/>
      <c r="D41" s="156"/>
    </row>
    <row r="42" spans="1:4">
      <c r="A42" s="27" t="s">
        <v>97</v>
      </c>
      <c r="B42" s="154"/>
      <c r="C42" s="155"/>
      <c r="D42" s="156"/>
    </row>
    <row r="43" spans="1:4" ht="13.5" thickBot="1">
      <c r="A43" s="28" t="s">
        <v>100</v>
      </c>
      <c r="B43" s="160"/>
      <c r="C43" s="161"/>
      <c r="D43" s="162"/>
    </row>
    <row r="44" spans="1:4" ht="13.5" thickBot="1"/>
    <row r="45" spans="1:4" ht="13.5" thickBot="1">
      <c r="A45" s="25" t="s">
        <v>111</v>
      </c>
    </row>
    <row r="46" spans="1:4">
      <c r="A46" s="27"/>
      <c r="B46" s="157"/>
      <c r="C46" s="158"/>
      <c r="D46" s="159"/>
    </row>
    <row r="47" spans="1:4">
      <c r="A47" s="27"/>
      <c r="B47" s="154"/>
      <c r="C47" s="155"/>
      <c r="D47" s="156"/>
    </row>
    <row r="48" spans="1:4">
      <c r="A48" s="27"/>
      <c r="B48" s="154"/>
      <c r="C48" s="155"/>
      <c r="D48" s="156"/>
    </row>
    <row r="49" spans="1:4">
      <c r="A49" s="27"/>
      <c r="B49" s="154"/>
      <c r="C49" s="155"/>
      <c r="D49" s="156"/>
    </row>
    <row r="50" spans="1:4">
      <c r="A50" s="27"/>
      <c r="B50" s="154"/>
      <c r="C50" s="155"/>
      <c r="D50" s="156"/>
    </row>
    <row r="51" spans="1:4" ht="13.5" thickBot="1">
      <c r="A51" s="28"/>
      <c r="B51" s="160"/>
      <c r="C51" s="161"/>
      <c r="D51" s="162"/>
    </row>
  </sheetData>
  <mergeCells count="46">
    <mergeCell ref="B50:D50"/>
    <mergeCell ref="B51:D51"/>
    <mergeCell ref="B46:D46"/>
    <mergeCell ref="B47:D47"/>
    <mergeCell ref="B48:D48"/>
    <mergeCell ref="B49:D49"/>
    <mergeCell ref="A1:B1"/>
    <mergeCell ref="B16:D16"/>
    <mergeCell ref="B35:D35"/>
    <mergeCell ref="B36:D36"/>
    <mergeCell ref="B37:D37"/>
    <mergeCell ref="B31:D31"/>
    <mergeCell ref="B32:D32"/>
    <mergeCell ref="B6:D6"/>
    <mergeCell ref="B13:D13"/>
    <mergeCell ref="B12:D12"/>
    <mergeCell ref="B14:D14"/>
    <mergeCell ref="B2:D2"/>
    <mergeCell ref="B10:D10"/>
    <mergeCell ref="B11:D11"/>
    <mergeCell ref="B23:D23"/>
    <mergeCell ref="B22:D22"/>
    <mergeCell ref="B39:D39"/>
    <mergeCell ref="B40:D40"/>
    <mergeCell ref="B24:D24"/>
    <mergeCell ref="B41:D41"/>
    <mergeCell ref="B43:D43"/>
    <mergeCell ref="B42:D42"/>
    <mergeCell ref="B38:D38"/>
    <mergeCell ref="B25:D25"/>
    <mergeCell ref="B30:D30"/>
    <mergeCell ref="B28:D28"/>
    <mergeCell ref="B27:D27"/>
    <mergeCell ref="B29:D29"/>
    <mergeCell ref="B19:D19"/>
    <mergeCell ref="B21:D21"/>
    <mergeCell ref="B20:D20"/>
    <mergeCell ref="B17:D17"/>
    <mergeCell ref="B26:D26"/>
    <mergeCell ref="B15:D15"/>
    <mergeCell ref="B5:D5"/>
    <mergeCell ref="B4:D4"/>
    <mergeCell ref="B3:D3"/>
    <mergeCell ref="B9:D9"/>
    <mergeCell ref="B8:D8"/>
    <mergeCell ref="B7:D7"/>
  </mergeCells>
  <phoneticPr fontId="3" type="noConversion"/>
  <pageMargins left="0.78740157499999996" right="0.78740157499999996" top="0.984251969" bottom="0.984251969" header="0.4921259845" footer="0.4921259845"/>
  <pageSetup paperSize="9" orientation="portrait" r:id="rId1"/>
  <headerFooter alignWithMargins="0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47"/>
  <sheetViews>
    <sheetView workbookViewId="0">
      <selection activeCell="B2" sqref="B2"/>
    </sheetView>
  </sheetViews>
  <sheetFormatPr baseColWidth="10" defaultColWidth="10.7109375" defaultRowHeight="12.75"/>
  <cols>
    <col min="2" max="2" width="19.85546875" customWidth="1"/>
    <col min="3" max="3" width="15" customWidth="1"/>
    <col min="4" max="4" width="2.28515625" customWidth="1"/>
    <col min="5" max="5" width="2.85546875" customWidth="1"/>
    <col min="6" max="6" width="12.85546875" bestFit="1" customWidth="1"/>
    <col min="7" max="7" width="18" style="59" customWidth="1"/>
    <col min="8" max="10" width="11.42578125" style="59"/>
    <col min="11" max="11" width="13" style="59" bestFit="1" customWidth="1"/>
    <col min="12" max="12" width="13.5703125" style="59" bestFit="1" customWidth="1"/>
  </cols>
  <sheetData>
    <row r="1" spans="1:10" ht="18">
      <c r="A1" s="164" t="s">
        <v>68</v>
      </c>
      <c r="B1" s="164"/>
      <c r="C1" s="164"/>
      <c r="G1" s="60"/>
    </row>
    <row r="3" spans="1:10" ht="38.25">
      <c r="A3" s="111" t="s">
        <v>0</v>
      </c>
      <c r="B3" s="112" t="s">
        <v>215</v>
      </c>
      <c r="C3" s="112" t="s">
        <v>216</v>
      </c>
      <c r="D3" s="111"/>
      <c r="E3" s="111"/>
      <c r="F3" s="112" t="s">
        <v>175</v>
      </c>
      <c r="G3" s="114" t="s">
        <v>176</v>
      </c>
      <c r="H3" s="61"/>
      <c r="I3" s="189" t="s">
        <v>213</v>
      </c>
      <c r="J3" s="189"/>
    </row>
    <row r="4" spans="1:10">
      <c r="A4" s="19">
        <v>5</v>
      </c>
      <c r="B4" s="18">
        <v>18.600000000000001</v>
      </c>
      <c r="C4" s="115">
        <f>B4</f>
        <v>18.600000000000001</v>
      </c>
      <c r="D4" s="168" t="s">
        <v>1</v>
      </c>
      <c r="F4" s="21">
        <f>Viertens!H8</f>
        <v>18.599999999999998</v>
      </c>
      <c r="G4" s="127">
        <f>Viertens!J8</f>
        <v>-3.5527136788005009E-15</v>
      </c>
      <c r="I4" s="78" t="s">
        <v>128</v>
      </c>
      <c r="J4" s="79">
        <f t="array" ref="J4:J6">TRANSPOSE(LINEST(C7:C11,A7:A11^{0,1,2},0,0))</f>
        <v>7.8860602207709522E-3</v>
      </c>
    </row>
    <row r="5" spans="1:10">
      <c r="A5" s="19">
        <v>11</v>
      </c>
      <c r="B5" s="18">
        <v>14</v>
      </c>
      <c r="C5" s="115">
        <f t="shared" ref="C5:C12" si="0">B5</f>
        <v>14</v>
      </c>
      <c r="D5" s="168"/>
      <c r="F5" s="21">
        <f>Viertens!H14</f>
        <v>14</v>
      </c>
      <c r="G5" s="127">
        <f>Viertens!J14</f>
        <v>0</v>
      </c>
      <c r="I5" s="78" t="s">
        <v>129</v>
      </c>
      <c r="J5" s="79">
        <v>0.74433291914696986</v>
      </c>
    </row>
    <row r="6" spans="1:10">
      <c r="A6" s="19">
        <v>15</v>
      </c>
      <c r="B6" s="18">
        <v>15</v>
      </c>
      <c r="C6" s="115">
        <f t="shared" si="0"/>
        <v>15</v>
      </c>
      <c r="D6" s="168"/>
      <c r="F6" s="21">
        <f>Viertens!H18</f>
        <v>14.944221945510396</v>
      </c>
      <c r="G6" s="127">
        <f>Viertens!J18</f>
        <v>-5.5778054489604045E-2</v>
      </c>
      <c r="I6" s="78" t="s">
        <v>130</v>
      </c>
      <c r="J6" s="79">
        <v>1.33026064844245</v>
      </c>
    </row>
    <row r="7" spans="1:10">
      <c r="A7" s="19">
        <v>18</v>
      </c>
      <c r="B7" s="18">
        <v>17.5</v>
      </c>
      <c r="C7" s="115">
        <f t="shared" si="0"/>
        <v>17.5</v>
      </c>
      <c r="D7" s="168"/>
      <c r="E7" s="168" t="s">
        <v>2</v>
      </c>
      <c r="F7" s="21">
        <f>Viertens!H21</f>
        <v>17.473265523814</v>
      </c>
      <c r="G7" s="127">
        <f>Viertens!J21</f>
        <v>-2.6734476186000222E-2</v>
      </c>
      <c r="I7" s="190"/>
      <c r="J7" s="191"/>
    </row>
    <row r="8" spans="1:10">
      <c r="A8" s="19">
        <v>23</v>
      </c>
      <c r="B8" s="18">
        <v>22.5</v>
      </c>
      <c r="C8" s="115">
        <f t="shared" si="0"/>
        <v>22.5</v>
      </c>
      <c r="D8" s="15"/>
      <c r="E8" s="168"/>
      <c r="F8" s="21">
        <f>Viertens!H26</f>
        <v>22.615728718104727</v>
      </c>
      <c r="G8" s="127">
        <f>Viertens!J26</f>
        <v>0.11572871810472662</v>
      </c>
      <c r="I8" s="192" t="s">
        <v>214</v>
      </c>
      <c r="J8" s="193" t="s">
        <v>5</v>
      </c>
    </row>
    <row r="9" spans="1:10">
      <c r="A9" s="19">
        <v>30</v>
      </c>
      <c r="B9" s="18">
        <v>30.5</v>
      </c>
      <c r="C9" s="115">
        <f t="shared" si="0"/>
        <v>30.5</v>
      </c>
      <c r="E9" s="168"/>
      <c r="F9" s="21">
        <f>Viertens!H33</f>
        <v>30.58327637236637</v>
      </c>
      <c r="G9" s="127">
        <f>Viertens!J33</f>
        <v>8.327637236637031E-2</v>
      </c>
      <c r="I9" s="194">
        <v>85</v>
      </c>
      <c r="J9" s="195">
        <f>J$4*(I9^2)+J$5*I9+J$6</f>
        <v>121.575343871005</v>
      </c>
    </row>
    <row r="10" spans="1:10">
      <c r="A10" s="19">
        <v>50</v>
      </c>
      <c r="B10" s="18">
        <v>58.5</v>
      </c>
      <c r="C10" s="115">
        <f t="shared" si="0"/>
        <v>58.5</v>
      </c>
      <c r="E10" s="168"/>
      <c r="F10" s="21">
        <f>Viertens!H53</f>
        <v>58.044868413362302</v>
      </c>
      <c r="G10" s="127">
        <f>Viertens!J53</f>
        <v>-0.45513158663769815</v>
      </c>
      <c r="H10" s="62"/>
      <c r="I10" s="194">
        <v>86</v>
      </c>
      <c r="J10" s="195">
        <f>J$4*(I10^2)+J$5*I10+J$6</f>
        <v>123.66819308790383</v>
      </c>
    </row>
    <row r="11" spans="1:10">
      <c r="A11" s="19">
        <v>70</v>
      </c>
      <c r="B11" s="18">
        <v>92</v>
      </c>
      <c r="C11" s="115">
        <f t="shared" si="0"/>
        <v>92</v>
      </c>
      <c r="E11" s="168"/>
      <c r="F11" s="21">
        <f>Viertens!H73</f>
        <v>92.465231079064793</v>
      </c>
      <c r="G11" s="127">
        <f>Viertens!J73</f>
        <v>0.46523107906479311</v>
      </c>
      <c r="I11" s="194">
        <v>87</v>
      </c>
      <c r="J11" s="195">
        <f>J$4*(I11^2)+J$5*I11+J$6</f>
        <v>125.77681442524417</v>
      </c>
    </row>
    <row r="12" spans="1:10">
      <c r="A12" s="19">
        <v>90</v>
      </c>
      <c r="B12" s="18">
        <v>134</v>
      </c>
      <c r="C12" s="115">
        <f t="shared" si="0"/>
        <v>134</v>
      </c>
      <c r="E12" s="140"/>
      <c r="F12" s="21">
        <f>Viertens!H93</f>
        <v>133.84436436947385</v>
      </c>
      <c r="G12" s="127">
        <f>Viertens!J93</f>
        <v>-0.15563563052614882</v>
      </c>
      <c r="I12" s="194">
        <v>88</v>
      </c>
      <c r="J12" s="195">
        <f>J$4*(I12^2)+J$5*I12+J$6</f>
        <v>127.90120788302605</v>
      </c>
    </row>
    <row r="13" spans="1:10">
      <c r="H13" s="64"/>
      <c r="I13" s="194">
        <v>89</v>
      </c>
      <c r="J13" s="195">
        <f>J$4*(I13^2)+J$5*I13+J$6</f>
        <v>130.04137346124949</v>
      </c>
    </row>
    <row r="14" spans="1:10">
      <c r="H14" s="65"/>
      <c r="I14" s="196">
        <v>90</v>
      </c>
      <c r="J14" s="197">
        <f>J$4*(I14^2)+J$5*I14+J$6</f>
        <v>132.19731115991445</v>
      </c>
    </row>
    <row r="15" spans="1:10">
      <c r="H15" s="65"/>
      <c r="I15" s="194">
        <v>91</v>
      </c>
      <c r="J15" s="195">
        <f>J$4*(I15^2)+J$5*I15+J$6</f>
        <v>134.36902097902095</v>
      </c>
    </row>
    <row r="16" spans="1:10">
      <c r="H16" s="65"/>
      <c r="I16" s="194">
        <v>92</v>
      </c>
      <c r="J16" s="195">
        <f>J$4*(I16^2)+J$5*I16+J$6</f>
        <v>136.55650291856904</v>
      </c>
    </row>
    <row r="17" spans="7:13">
      <c r="H17" s="65"/>
      <c r="I17" s="194">
        <v>93</v>
      </c>
      <c r="J17" s="195">
        <f>J$4*(I17^2)+J$5*I17+J$6</f>
        <v>138.75975697855861</v>
      </c>
      <c r="L17" s="66"/>
    </row>
    <row r="18" spans="7:13">
      <c r="H18" s="65"/>
      <c r="I18" s="194">
        <v>94</v>
      </c>
      <c r="J18" s="195">
        <f>J$4*(I18^2)+J$5*I18+J$6</f>
        <v>140.97878315898976</v>
      </c>
      <c r="L18" s="66"/>
    </row>
    <row r="19" spans="7:13">
      <c r="H19" s="65"/>
      <c r="I19" s="194">
        <v>95</v>
      </c>
      <c r="J19" s="195">
        <f>J$4*(I19^2)+J$5*I19+J$6</f>
        <v>143.21358145986244</v>
      </c>
      <c r="K19" s="61"/>
      <c r="L19" s="66"/>
    </row>
    <row r="20" spans="7:13">
      <c r="H20" s="65"/>
      <c r="K20" s="61"/>
      <c r="L20" s="66"/>
    </row>
    <row r="21" spans="7:13">
      <c r="K21" s="61"/>
    </row>
    <row r="22" spans="7:13">
      <c r="H22" s="61"/>
    </row>
    <row r="24" spans="7:13">
      <c r="G24" s="63"/>
      <c r="I24" s="66"/>
    </row>
    <row r="25" spans="7:13">
      <c r="H25" s="61"/>
    </row>
    <row r="26" spans="7:13">
      <c r="G26" s="67"/>
      <c r="H26" s="66"/>
      <c r="J26" s="61"/>
      <c r="L26" s="61"/>
    </row>
    <row r="27" spans="7:13">
      <c r="I27" s="66"/>
    </row>
    <row r="28" spans="7:13">
      <c r="H28" s="61"/>
      <c r="M28" s="59"/>
    </row>
    <row r="29" spans="7:13">
      <c r="M29" s="59"/>
    </row>
    <row r="30" spans="7:13">
      <c r="M30" s="59"/>
    </row>
    <row r="31" spans="7:13">
      <c r="M31" s="59"/>
    </row>
    <row r="32" spans="7:13">
      <c r="M32" s="59"/>
    </row>
    <row r="33" spans="13:15">
      <c r="M33" s="59"/>
    </row>
    <row r="34" spans="13:15">
      <c r="M34" s="59"/>
    </row>
    <row r="35" spans="13:15">
      <c r="M35" s="59"/>
    </row>
    <row r="36" spans="13:15">
      <c r="M36" s="59"/>
    </row>
    <row r="37" spans="13:15">
      <c r="M37" s="59"/>
    </row>
    <row r="38" spans="13:15">
      <c r="M38" s="59"/>
    </row>
    <row r="39" spans="13:15">
      <c r="M39" s="59"/>
      <c r="N39" s="59"/>
      <c r="O39" s="59"/>
    </row>
    <row r="40" spans="13:15">
      <c r="M40" s="59"/>
      <c r="N40" s="59"/>
      <c r="O40" s="59"/>
    </row>
    <row r="41" spans="13:15">
      <c r="M41" s="59"/>
      <c r="N41" s="59"/>
      <c r="O41" s="59"/>
    </row>
    <row r="42" spans="13:15">
      <c r="M42" s="59"/>
      <c r="N42" s="59"/>
      <c r="O42" s="59"/>
    </row>
    <row r="43" spans="13:15">
      <c r="M43" s="59"/>
      <c r="N43" s="59"/>
      <c r="O43" s="59"/>
    </row>
    <row r="44" spans="13:15">
      <c r="M44" s="59"/>
      <c r="N44" s="59"/>
      <c r="O44" s="59"/>
    </row>
    <row r="45" spans="13:15">
      <c r="M45" s="59"/>
      <c r="N45" s="59"/>
      <c r="O45" s="59"/>
    </row>
    <row r="46" spans="13:15">
      <c r="M46" s="59"/>
      <c r="N46" s="59"/>
      <c r="O46" s="59"/>
    </row>
    <row r="47" spans="13:15">
      <c r="M47" s="59"/>
      <c r="N47" s="59"/>
      <c r="O47" s="59"/>
    </row>
  </sheetData>
  <protectedRanges>
    <protectedRange sqref="C4:C12" name="Bereich1_1"/>
  </protectedRanges>
  <mergeCells count="3">
    <mergeCell ref="D4:D7"/>
    <mergeCell ref="E7:E12"/>
    <mergeCell ref="A1:C1"/>
  </mergeCells>
  <phoneticPr fontId="0" type="noConversion"/>
  <conditionalFormatting sqref="G4:G12">
    <cfRule type="cellIs" dxfId="10" priority="1" stopIfTrue="1" operator="lessThan">
      <formula>-1.5</formula>
    </cfRule>
    <cfRule type="cellIs" dxfId="9" priority="2" stopIfTrue="1" operator="between">
      <formula>-0.5</formula>
      <formula>-1.5</formula>
    </cfRule>
    <cfRule type="cellIs" dxfId="8" priority="3" stopIfTrue="1" operator="between">
      <formula>0</formula>
      <formula>-0.5</formula>
    </cfRule>
    <cfRule type="cellIs" dxfId="7" priority="4" stopIfTrue="1" operator="between">
      <formula>0</formula>
      <formula>0.5</formula>
    </cfRule>
    <cfRule type="cellIs" dxfId="6" priority="5" stopIfTrue="1" operator="between">
      <formula>0.5</formula>
      <formula>1.5</formula>
    </cfRule>
    <cfRule type="cellIs" dxfId="5" priority="6" stopIfTrue="1" operator="greaterThan">
      <formula>1.5</formula>
    </cfRule>
  </conditionalFormatting>
  <pageMargins left="0.78740157499999996" right="0.78740157499999996" top="0.984251969" bottom="0.984251969" header="0.4921259845" footer="0.4921259845"/>
  <pageSetup paperSize="9" orientation="portrait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24"/>
  <sheetViews>
    <sheetView workbookViewId="0">
      <selection activeCell="H25" sqref="H25"/>
    </sheetView>
  </sheetViews>
  <sheetFormatPr baseColWidth="10" defaultColWidth="10.7109375" defaultRowHeight="12.75"/>
  <cols>
    <col min="8" max="8" width="11.85546875" customWidth="1"/>
    <col min="9" max="9" width="3.28515625" customWidth="1"/>
    <col min="10" max="10" width="13.140625" bestFit="1" customWidth="1"/>
    <col min="11" max="11" width="3.42578125" customWidth="1"/>
    <col min="12" max="12" width="9.5703125" bestFit="1" customWidth="1"/>
    <col min="13" max="13" width="2.7109375" customWidth="1"/>
    <col min="14" max="14" width="12" customWidth="1"/>
    <col min="15" max="15" width="16.7109375" customWidth="1"/>
  </cols>
  <sheetData>
    <row r="1" spans="1:15" ht="13.5" thickBot="1">
      <c r="A1" s="164" t="s">
        <v>3</v>
      </c>
      <c r="B1" s="164"/>
      <c r="C1" s="164"/>
    </row>
    <row r="2" spans="1:15" ht="13.5" thickBot="1">
      <c r="H2" s="73" t="s">
        <v>140</v>
      </c>
      <c r="I2" s="74"/>
      <c r="J2" s="75"/>
    </row>
    <row r="3" spans="1:15">
      <c r="H3" s="76" t="s">
        <v>1</v>
      </c>
      <c r="I3" s="76" t="s">
        <v>127</v>
      </c>
      <c r="J3" s="77">
        <f t="array" ref="J3:J6">TRANSPOSE(LINEST(Erstens!C4:C7,Erstens!A4:A7^{0,1,2,3},0,0))</f>
        <v>-1.4102564102563546E-3</v>
      </c>
    </row>
    <row r="4" spans="1:15">
      <c r="H4" s="78"/>
      <c r="I4" s="78" t="s">
        <v>128</v>
      </c>
      <c r="J4" s="79">
        <v>0.1453846153846137</v>
      </c>
    </row>
    <row r="5" spans="1:15">
      <c r="H5" s="78"/>
      <c r="I5" s="78" t="s">
        <v>129</v>
      </c>
      <c r="J5" s="79">
        <v>-2.809358974358958</v>
      </c>
      <c r="K5" s="17"/>
      <c r="L5" s="17"/>
      <c r="M5" s="17"/>
      <c r="N5" s="17"/>
      <c r="O5" s="17"/>
    </row>
    <row r="6" spans="1:15">
      <c r="H6" s="78"/>
      <c r="I6" s="78" t="s">
        <v>130</v>
      </c>
      <c r="J6" s="79">
        <v>29.188461538461489</v>
      </c>
    </row>
    <row r="7" spans="1:15">
      <c r="H7" s="78"/>
      <c r="I7" s="78"/>
      <c r="J7" s="79"/>
    </row>
    <row r="8" spans="1:15">
      <c r="H8" s="78" t="s">
        <v>2</v>
      </c>
      <c r="I8" s="78" t="s">
        <v>128</v>
      </c>
      <c r="J8" s="79">
        <f t="array" ref="J8:J10">TRANSPOSE(LINEST(Erstens!C7:C12,Erstens!A7:A12^{0,1,2},0,0))</f>
        <v>8.6984632808832073E-3</v>
      </c>
    </row>
    <row r="9" spans="1:15">
      <c r="H9" s="78"/>
      <c r="I9" s="78" t="s">
        <v>129</v>
      </c>
      <c r="J9" s="79">
        <v>0.67720253957913967</v>
      </c>
    </row>
    <row r="10" spans="1:15">
      <c r="H10" s="78"/>
      <c r="I10" s="78" t="s">
        <v>130</v>
      </c>
      <c r="J10" s="79">
        <v>2.4385832321972969</v>
      </c>
    </row>
    <row r="11" spans="1:15" ht="12.75" customHeight="1" thickBot="1"/>
    <row r="12" spans="1:15">
      <c r="H12" s="169" t="s">
        <v>139</v>
      </c>
      <c r="I12" s="170"/>
      <c r="J12" s="170"/>
      <c r="K12" s="170"/>
      <c r="L12" s="170"/>
      <c r="M12" s="170"/>
      <c r="N12" s="170"/>
      <c r="O12" s="171"/>
    </row>
    <row r="13" spans="1:15" ht="13.5" thickBot="1">
      <c r="H13" s="36" t="s">
        <v>141</v>
      </c>
      <c r="I13" s="37"/>
      <c r="J13" s="37"/>
      <c r="K13" s="37"/>
      <c r="L13" s="37"/>
      <c r="M13" s="37"/>
      <c r="N13" s="37"/>
      <c r="O13" s="38"/>
    </row>
    <row r="15" spans="1:15">
      <c r="H15" s="19" t="s">
        <v>142</v>
      </c>
      <c r="I15" s="19"/>
      <c r="J15" s="19"/>
    </row>
    <row r="16" spans="1:15">
      <c r="H16" s="19" t="s">
        <v>143</v>
      </c>
      <c r="I16" s="19"/>
      <c r="J16" s="19"/>
    </row>
    <row r="17" spans="8:10">
      <c r="H17" s="19" t="str">
        <f>H3</f>
        <v>Shortrange</v>
      </c>
      <c r="I17" s="19" t="str">
        <f>I3</f>
        <v>x^3</v>
      </c>
      <c r="J17" s="80">
        <f>J3</f>
        <v>-1.4102564102563546E-3</v>
      </c>
    </row>
    <row r="18" spans="8:10">
      <c r="H18" s="19"/>
      <c r="I18" s="19" t="str">
        <f t="shared" ref="I18:J20" si="0">I4</f>
        <v>x^2</v>
      </c>
      <c r="J18" s="80">
        <f t="shared" si="0"/>
        <v>0.1453846153846137</v>
      </c>
    </row>
    <row r="19" spans="8:10">
      <c r="H19" s="19"/>
      <c r="I19" s="19" t="str">
        <f t="shared" si="0"/>
        <v>x</v>
      </c>
      <c r="J19" s="80">
        <f t="shared" si="0"/>
        <v>-2.809358974358958</v>
      </c>
    </row>
    <row r="20" spans="8:10">
      <c r="H20" s="19"/>
      <c r="I20" s="19" t="str">
        <f t="shared" si="0"/>
        <v>#</v>
      </c>
      <c r="J20" s="80">
        <f t="shared" si="0"/>
        <v>29.188461538461489</v>
      </c>
    </row>
    <row r="21" spans="8:10">
      <c r="H21" s="19"/>
      <c r="I21" s="19"/>
      <c r="J21" s="19"/>
    </row>
    <row r="22" spans="8:10">
      <c r="H22" s="19" t="str">
        <f>H8</f>
        <v>Longrange</v>
      </c>
      <c r="I22" s="19" t="str">
        <f>I8</f>
        <v>x^2</v>
      </c>
      <c r="J22" s="80">
        <f>J8</f>
        <v>8.6984632808832073E-3</v>
      </c>
    </row>
    <row r="23" spans="8:10">
      <c r="H23" s="19"/>
      <c r="I23" s="19" t="str">
        <f>I9</f>
        <v>x</v>
      </c>
      <c r="J23" s="80">
        <f>J9</f>
        <v>0.67720253957913967</v>
      </c>
    </row>
    <row r="24" spans="8:10">
      <c r="H24" s="19"/>
      <c r="I24" s="19" t="str">
        <f>I10</f>
        <v>#</v>
      </c>
      <c r="J24" s="80">
        <f>J10</f>
        <v>2.4385832321972969</v>
      </c>
    </row>
  </sheetData>
  <sheetProtection autoFilter="0" pivotTables="0"/>
  <mergeCells count="2">
    <mergeCell ref="A1:C1"/>
    <mergeCell ref="H12:O12"/>
  </mergeCells>
  <phoneticPr fontId="0" type="noConversion"/>
  <pageMargins left="0.78740157499999996" right="0.78740157499999996" top="0.984251969" bottom="0.984251969" header="0.4921259845" footer="0.4921259845"/>
  <pageSetup paperSize="9" orientation="portrait" horizontalDpi="300" verticalDpi="300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103"/>
  <sheetViews>
    <sheetView workbookViewId="0">
      <selection activeCell="D3" sqref="D3"/>
    </sheetView>
  </sheetViews>
  <sheetFormatPr baseColWidth="10" defaultColWidth="10.7109375" defaultRowHeight="12.75"/>
  <cols>
    <col min="2" max="2" width="8.140625" customWidth="1"/>
    <col min="3" max="3" width="1.85546875" customWidth="1"/>
    <col min="4" max="4" width="6.7109375" customWidth="1"/>
    <col min="5" max="5" width="2.140625" customWidth="1"/>
    <col min="6" max="6" width="8.85546875" customWidth="1"/>
    <col min="7" max="7" width="2.42578125" customWidth="1"/>
    <col min="8" max="9" width="3" customWidth="1"/>
    <col min="10" max="11" width="3.140625" customWidth="1"/>
    <col min="12" max="12" width="4.28515625" customWidth="1"/>
    <col min="13" max="13" width="4.5703125" customWidth="1"/>
    <col min="14" max="14" width="6.7109375" customWidth="1"/>
    <col min="15" max="15" width="2.85546875" customWidth="1"/>
    <col min="16" max="16" width="12.5703125" customWidth="1"/>
    <col min="17" max="17" width="13.42578125" customWidth="1"/>
  </cols>
  <sheetData>
    <row r="1" spans="1:15">
      <c r="A1" s="164" t="s">
        <v>67</v>
      </c>
      <c r="B1" s="164"/>
      <c r="C1" s="164"/>
      <c r="F1" s="3" t="s">
        <v>28</v>
      </c>
    </row>
    <row r="2" spans="1:15" ht="13.5" thickBot="1">
      <c r="A2" s="1"/>
      <c r="F2" s="70">
        <f>COUNT(K15:K25)</f>
        <v>7</v>
      </c>
    </row>
    <row r="3" spans="1:15" ht="13.5" customHeight="1" thickBot="1">
      <c r="A3" s="172" t="s">
        <v>112</v>
      </c>
      <c r="B3" s="173"/>
      <c r="C3" s="173"/>
      <c r="D3" s="92">
        <v>0.8</v>
      </c>
      <c r="F3" s="71" t="str">
        <f>IF(F2&lt;2,"NOK","OK")</f>
        <v>OK</v>
      </c>
      <c r="H3" s="108"/>
    </row>
    <row r="4" spans="1:15" ht="52.5">
      <c r="A4" s="1" t="s">
        <v>4</v>
      </c>
      <c r="B4" s="1" t="s">
        <v>5</v>
      </c>
      <c r="C4" s="1"/>
      <c r="D4" s="1" t="s">
        <v>5</v>
      </c>
      <c r="F4" t="s">
        <v>25</v>
      </c>
      <c r="H4" s="108" t="s">
        <v>24</v>
      </c>
      <c r="I4" s="16" t="s">
        <v>23</v>
      </c>
      <c r="J4" s="16" t="s">
        <v>22</v>
      </c>
      <c r="K4" s="68" t="s">
        <v>134</v>
      </c>
      <c r="L4" s="68" t="s">
        <v>131</v>
      </c>
      <c r="M4" s="68" t="s">
        <v>132</v>
      </c>
      <c r="N4" s="69" t="s">
        <v>133</v>
      </c>
    </row>
    <row r="5" spans="1:15">
      <c r="A5" s="19">
        <v>2</v>
      </c>
      <c r="B5" s="21">
        <f>(Zweitens!$J$17*Drittens!A5^3)+(Zweitens!$J$18*Drittens!A5^2)+(Zweitens!$J$19*Drittens!A5)+Zweitens!$J$20</f>
        <v>24.139999999999976</v>
      </c>
      <c r="C5" s="93"/>
      <c r="D5" s="1"/>
      <c r="F5" s="21">
        <f>N5</f>
        <v>24.139999999999976</v>
      </c>
      <c r="H5" s="22" t="str">
        <f t="shared" ref="H5:H16" si="0">IF(AND(I5="",J5=""),"X","")</f>
        <v>X</v>
      </c>
      <c r="I5" s="22" t="str">
        <f t="shared" ref="I5:I16" si="1">IF(AND(D5&lt;&gt;"",B5&lt;&gt;"",ABS(B5-D5)&lt;$D$3),"X","")</f>
        <v/>
      </c>
      <c r="J5" s="22" t="str">
        <f t="shared" ref="J5:J16" si="2">IF(OR(AND(I4="X",I5=""),J4="X"),"X","")</f>
        <v/>
      </c>
      <c r="K5" s="110"/>
      <c r="L5">
        <v>100</v>
      </c>
      <c r="M5">
        <v>0</v>
      </c>
      <c r="N5" s="20">
        <f>IF(L5="","",(D5*(M5/100))+(B5*(L5/100)))</f>
        <v>24.139999999999976</v>
      </c>
    </row>
    <row r="6" spans="1:15">
      <c r="A6" s="19">
        <v>3</v>
      </c>
      <c r="B6" s="21">
        <f>(Zweitens!$J$17*Drittens!A6^3)+(Zweitens!$J$18*Drittens!A6^2)+(Zweitens!$J$19*Drittens!A6)+Zweitens!$J$20</f>
        <v>22.030769230769216</v>
      </c>
      <c r="C6" s="93"/>
      <c r="D6" s="1"/>
      <c r="F6" s="21">
        <f>N6</f>
        <v>22.030769230769216</v>
      </c>
      <c r="H6" s="22" t="str">
        <f t="shared" si="0"/>
        <v>X</v>
      </c>
      <c r="I6" s="22" t="str">
        <f t="shared" si="1"/>
        <v/>
      </c>
      <c r="J6" s="22" t="str">
        <f t="shared" si="2"/>
        <v/>
      </c>
      <c r="K6" s="110"/>
      <c r="L6">
        <v>100</v>
      </c>
      <c r="M6">
        <v>0</v>
      </c>
      <c r="N6" s="20">
        <f>IF(L6="","",(D6*(M6/100))+(B6*(L6/100)))</f>
        <v>22.030769230769216</v>
      </c>
    </row>
    <row r="7" spans="1:15">
      <c r="A7" s="19">
        <v>4</v>
      </c>
      <c r="B7" s="21">
        <f>(Zweitens!$J$17*Drittens!A7^3)+(Zweitens!$J$18*Drittens!A7^2)+(Zweitens!$J$19*Drittens!A7)+Zweitens!$J$20</f>
        <v>20.186923076923069</v>
      </c>
      <c r="C7" s="93"/>
      <c r="D7" s="1"/>
      <c r="F7" s="21">
        <f>N7</f>
        <v>20.186923076923069</v>
      </c>
      <c r="H7" s="22" t="str">
        <f t="shared" si="0"/>
        <v>X</v>
      </c>
      <c r="I7" s="22" t="str">
        <f t="shared" si="1"/>
        <v/>
      </c>
      <c r="J7" s="22" t="str">
        <f t="shared" si="2"/>
        <v/>
      </c>
      <c r="K7" s="110"/>
      <c r="L7">
        <v>100</v>
      </c>
      <c r="M7">
        <v>0</v>
      </c>
      <c r="N7" s="20">
        <f>IF(L7="","",(D7*(M7/100))+(B7*(L7/100)))</f>
        <v>20.186923076923069</v>
      </c>
    </row>
    <row r="8" spans="1:15">
      <c r="A8" s="19">
        <v>5</v>
      </c>
      <c r="B8" s="21">
        <f>(Zweitens!$J$17*Drittens!A8^3)+(Zweitens!$J$18*Drittens!A8^2)+(Zweitens!$J$19*Drittens!A8)+Zweitens!$J$20</f>
        <v>18.599999999999998</v>
      </c>
      <c r="C8" s="93"/>
      <c r="D8" s="1"/>
      <c r="F8" s="21">
        <f>N8</f>
        <v>18.599999999999998</v>
      </c>
      <c r="H8" s="22" t="str">
        <f t="shared" si="0"/>
        <v>X</v>
      </c>
      <c r="I8" s="22" t="str">
        <f t="shared" si="1"/>
        <v/>
      </c>
      <c r="J8" s="22" t="str">
        <f t="shared" si="2"/>
        <v/>
      </c>
      <c r="K8" s="110"/>
      <c r="L8">
        <v>100</v>
      </c>
      <c r="M8">
        <v>0</v>
      </c>
      <c r="N8" s="20">
        <f>IF(L8="","",(D8*(M8/100))+(B8*(L8/100)))</f>
        <v>18.599999999999998</v>
      </c>
    </row>
    <row r="9" spans="1:15" ht="12.75" customHeight="1">
      <c r="A9" s="19">
        <v>6</v>
      </c>
      <c r="B9" s="21">
        <f>(Zweitens!$J$17*Drittens!A9^3)+(Zweitens!$J$18*Drittens!A9^2)+(Zweitens!$J$19*Drittens!A9)+Zweitens!$J$20</f>
        <v>17.261538461538461</v>
      </c>
      <c r="C9" s="93"/>
      <c r="F9" s="21">
        <f>N9</f>
        <v>17.261538461538461</v>
      </c>
      <c r="G9" s="94" t="s">
        <v>113</v>
      </c>
      <c r="H9" s="22" t="str">
        <f t="shared" si="0"/>
        <v>X</v>
      </c>
      <c r="I9" s="22" t="str">
        <f t="shared" si="1"/>
        <v/>
      </c>
      <c r="J9" s="22" t="str">
        <f t="shared" si="2"/>
        <v/>
      </c>
      <c r="K9" s="110" t="str">
        <f t="shared" ref="K9:K56" si="3">IF(ABS(B9-D9)&lt;$D$3,1,"")</f>
        <v/>
      </c>
      <c r="L9">
        <v>100</v>
      </c>
      <c r="M9">
        <v>0</v>
      </c>
      <c r="N9" s="20">
        <f t="shared" ref="N9:N16" si="4">IF(L9="","",(D9*(M9/100))+(B9*(L9/100)))</f>
        <v>17.261538461538461</v>
      </c>
      <c r="O9" s="20"/>
    </row>
    <row r="10" spans="1:15">
      <c r="A10" s="19">
        <v>7</v>
      </c>
      <c r="B10" s="21">
        <f>(Zweitens!$J$17*Drittens!A10^3)+(Zweitens!$J$18*Drittens!A10^2)+(Zweitens!$J$19*Drittens!A10)+Zweitens!$J$20</f>
        <v>16.163076923076925</v>
      </c>
      <c r="C10" s="93"/>
      <c r="F10" s="21">
        <f t="shared" ref="F10:F73" si="5">N10</f>
        <v>16.163076923076925</v>
      </c>
      <c r="G10" s="94"/>
      <c r="H10" s="22" t="str">
        <f t="shared" si="0"/>
        <v>X</v>
      </c>
      <c r="I10" s="22" t="str">
        <f t="shared" si="1"/>
        <v/>
      </c>
      <c r="J10" s="22" t="str">
        <f t="shared" si="2"/>
        <v/>
      </c>
      <c r="K10" s="110" t="str">
        <f t="shared" si="3"/>
        <v/>
      </c>
      <c r="L10">
        <f t="shared" ref="L10:L56" si="6">IF(I10="",IF(M10=100,0,100),100-M10)</f>
        <v>100</v>
      </c>
      <c r="M10">
        <f t="shared" ref="M10:M56" si="7">IF(I10&lt;&gt;"",IF(M9="",0,M9+(100/($F$2+1))),IF(M9&gt;0,100,0))</f>
        <v>0</v>
      </c>
      <c r="N10" s="20">
        <f t="shared" si="4"/>
        <v>16.163076923076925</v>
      </c>
      <c r="O10" s="20"/>
    </row>
    <row r="11" spans="1:15">
      <c r="A11" s="19">
        <v>8</v>
      </c>
      <c r="B11" s="21">
        <f>(Zweitens!$J$17*Drittens!A11^3)+(Zweitens!$J$18*Drittens!A11^2)+(Zweitens!$J$19*Drittens!A11)+Zweitens!$J$20</f>
        <v>15.296153846153848</v>
      </c>
      <c r="C11" s="93"/>
      <c r="F11" s="21">
        <f t="shared" si="5"/>
        <v>15.296153846153848</v>
      </c>
      <c r="G11" s="94"/>
      <c r="H11" s="22" t="str">
        <f t="shared" si="0"/>
        <v>X</v>
      </c>
      <c r="I11" s="22" t="str">
        <f t="shared" si="1"/>
        <v/>
      </c>
      <c r="J11" s="22" t="str">
        <f t="shared" si="2"/>
        <v/>
      </c>
      <c r="K11" s="110" t="str">
        <f t="shared" si="3"/>
        <v/>
      </c>
      <c r="L11">
        <f t="shared" si="6"/>
        <v>100</v>
      </c>
      <c r="M11">
        <f t="shared" si="7"/>
        <v>0</v>
      </c>
      <c r="N11" s="20">
        <f t="shared" si="4"/>
        <v>15.296153846153848</v>
      </c>
      <c r="O11" s="20"/>
    </row>
    <row r="12" spans="1:15">
      <c r="A12" s="19">
        <v>9</v>
      </c>
      <c r="B12" s="21">
        <f>(Zweitens!$J$17*Drittens!A12^3)+(Zweitens!$J$18*Drittens!A12^2)+(Zweitens!$J$19*Drittens!A12)+Zweitens!$J$20</f>
        <v>14.652307692307694</v>
      </c>
      <c r="C12" s="93"/>
      <c r="D12" s="120">
        <f>(Zweitens!$J$22*Drittens!A12^2)+(Zweitens!$J$23*Drittens!A12)+Zweitens!$J$24</f>
        <v>9.2379816141610949</v>
      </c>
      <c r="E12" s="95"/>
      <c r="F12" s="21">
        <f t="shared" si="5"/>
        <v>14.652307692307694</v>
      </c>
      <c r="G12" s="94"/>
      <c r="H12" s="22" t="str">
        <f t="shared" si="0"/>
        <v>X</v>
      </c>
      <c r="I12" s="118" t="str">
        <f t="shared" si="1"/>
        <v/>
      </c>
      <c r="J12" s="22" t="str">
        <f t="shared" si="2"/>
        <v/>
      </c>
      <c r="K12" s="110" t="str">
        <f t="shared" si="3"/>
        <v/>
      </c>
      <c r="L12">
        <f t="shared" si="6"/>
        <v>100</v>
      </c>
      <c r="M12">
        <f t="shared" si="7"/>
        <v>0</v>
      </c>
      <c r="N12" s="20">
        <f t="shared" si="4"/>
        <v>14.652307692307694</v>
      </c>
      <c r="O12" s="20"/>
    </row>
    <row r="13" spans="1:15">
      <c r="A13" s="19">
        <v>10</v>
      </c>
      <c r="B13" s="21">
        <f>(Zweitens!$J$17*Drittens!A13^3)+(Zweitens!$J$18*Drittens!A13^2)+(Zweitens!$J$19*Drittens!A13)+Zweitens!$J$20</f>
        <v>14.223076923076924</v>
      </c>
      <c r="C13" s="93"/>
      <c r="D13" s="120">
        <f>(Zweitens!$J$22*Drittens!A13^2)+(Zweitens!$J$23*Drittens!A13)+Zweitens!$J$24</f>
        <v>10.080454956077014</v>
      </c>
      <c r="E13" s="95"/>
      <c r="F13" s="21">
        <f t="shared" si="5"/>
        <v>14.223076923076924</v>
      </c>
      <c r="G13" s="94"/>
      <c r="H13" s="22" t="str">
        <f t="shared" si="0"/>
        <v>X</v>
      </c>
      <c r="I13" s="118" t="str">
        <f t="shared" si="1"/>
        <v/>
      </c>
      <c r="J13" s="22" t="str">
        <f t="shared" si="2"/>
        <v/>
      </c>
      <c r="K13" s="110" t="str">
        <f t="shared" si="3"/>
        <v/>
      </c>
      <c r="L13">
        <f t="shared" si="6"/>
        <v>100</v>
      </c>
      <c r="M13">
        <f t="shared" si="7"/>
        <v>0</v>
      </c>
      <c r="N13" s="20">
        <f t="shared" si="4"/>
        <v>14.223076923076924</v>
      </c>
      <c r="O13" s="20"/>
    </row>
    <row r="14" spans="1:15">
      <c r="A14" s="19">
        <v>11</v>
      </c>
      <c r="B14" s="21">
        <f>(Zweitens!$J$17*Drittens!A14^3)+(Zweitens!$J$18*Drittens!A14^2)+(Zweitens!$J$19*Drittens!A14)+Zweitens!$J$20</f>
        <v>14</v>
      </c>
      <c r="C14" s="93"/>
      <c r="D14" s="120">
        <f>(Zweitens!$J$22*Drittens!A14^2)+(Zweitens!$J$23*Drittens!A14)+Zweitens!$J$24</f>
        <v>10.940325224554702</v>
      </c>
      <c r="E14" s="95"/>
      <c r="F14" s="21">
        <f t="shared" si="5"/>
        <v>14</v>
      </c>
      <c r="G14" s="94"/>
      <c r="H14" s="22" t="str">
        <f t="shared" si="0"/>
        <v>X</v>
      </c>
      <c r="I14" s="118" t="str">
        <f t="shared" si="1"/>
        <v/>
      </c>
      <c r="J14" s="22" t="str">
        <f t="shared" si="2"/>
        <v/>
      </c>
      <c r="K14" s="110" t="str">
        <f t="shared" si="3"/>
        <v/>
      </c>
      <c r="L14">
        <f t="shared" si="6"/>
        <v>100</v>
      </c>
      <c r="M14">
        <f t="shared" si="7"/>
        <v>0</v>
      </c>
      <c r="N14" s="20">
        <f t="shared" si="4"/>
        <v>14</v>
      </c>
      <c r="O14" s="20"/>
    </row>
    <row r="15" spans="1:15">
      <c r="A15" s="19">
        <v>12</v>
      </c>
      <c r="B15" s="21">
        <f>(Zweitens!$J$17*Drittens!A15^3)+(Zweitens!$J$18*Drittens!A15^2)+(Zweitens!$J$19*Drittens!A15)+Zweitens!$J$20</f>
        <v>13.974615384615383</v>
      </c>
      <c r="C15" s="93"/>
      <c r="D15" s="120">
        <f>(Zweitens!$J$22*Drittens!A15^2)+(Zweitens!$J$23*Drittens!A15)+Zweitens!$J$24</f>
        <v>11.817592419594154</v>
      </c>
      <c r="E15" s="95"/>
      <c r="F15" s="21">
        <f t="shared" si="5"/>
        <v>13.974615384615383</v>
      </c>
      <c r="G15" s="94"/>
      <c r="H15" s="22" t="str">
        <f t="shared" si="0"/>
        <v>X</v>
      </c>
      <c r="I15" s="118" t="str">
        <f t="shared" si="1"/>
        <v/>
      </c>
      <c r="J15" s="22" t="str">
        <f t="shared" si="2"/>
        <v/>
      </c>
      <c r="K15" s="110" t="str">
        <f t="shared" si="3"/>
        <v/>
      </c>
      <c r="L15">
        <f t="shared" si="6"/>
        <v>100</v>
      </c>
      <c r="M15">
        <f t="shared" si="7"/>
        <v>0</v>
      </c>
      <c r="N15" s="20">
        <f t="shared" si="4"/>
        <v>13.974615384615383</v>
      </c>
      <c r="O15" s="20"/>
    </row>
    <row r="16" spans="1:15">
      <c r="A16" s="19">
        <v>13</v>
      </c>
      <c r="B16" s="21">
        <f>(Zweitens!$J$17*Drittens!A16^3)+(Zweitens!$J$18*Drittens!A16^2)+(Zweitens!$J$19*Drittens!A16)+Zweitens!$J$20</f>
        <v>14.138461538461538</v>
      </c>
      <c r="C16" s="93"/>
      <c r="D16" s="120">
        <f>(Zweitens!$J$22*Drittens!A16^2)+(Zweitens!$J$23*Drittens!A16)+Zweitens!$J$24</f>
        <v>12.712256541195375</v>
      </c>
      <c r="E16" s="95"/>
      <c r="F16" s="21">
        <f t="shared" si="5"/>
        <v>14.138461538461538</v>
      </c>
      <c r="G16" s="94"/>
      <c r="H16" s="22" t="str">
        <f t="shared" si="0"/>
        <v>X</v>
      </c>
      <c r="I16" s="118" t="str">
        <f t="shared" si="1"/>
        <v/>
      </c>
      <c r="J16" s="22" t="str">
        <f t="shared" si="2"/>
        <v/>
      </c>
      <c r="K16" s="110" t="str">
        <f t="shared" si="3"/>
        <v/>
      </c>
      <c r="L16">
        <f t="shared" si="6"/>
        <v>100</v>
      </c>
      <c r="M16">
        <f t="shared" si="7"/>
        <v>0</v>
      </c>
      <c r="N16" s="20">
        <f t="shared" si="4"/>
        <v>14.138461538461538</v>
      </c>
      <c r="O16" s="20"/>
    </row>
    <row r="17" spans="1:15" ht="12.75" customHeight="1">
      <c r="A17" s="19">
        <v>14</v>
      </c>
      <c r="B17" s="21">
        <f>(Zweitens!$J$17*Drittens!A17^3)+(Zweitens!$J$18*Drittens!A17^2)+(Zweitens!$J$19*Drittens!A17)+Zweitens!$J$20</f>
        <v>14.483076923076926</v>
      </c>
      <c r="C17" s="93"/>
      <c r="D17" s="21">
        <f>(Zweitens!$J$22*Drittens!A17^2)+(Zweitens!$J$23*Drittens!A17)+Zweitens!$J$24</f>
        <v>13.624317589358361</v>
      </c>
      <c r="E17" s="95"/>
      <c r="F17" s="21">
        <f t="shared" si="5"/>
        <v>14.483076923076926</v>
      </c>
      <c r="G17" s="94"/>
      <c r="H17" s="22" t="str">
        <f t="shared" ref="H17:H24" si="8">IF(AND(I17="",J17=""),"X","")</f>
        <v>X</v>
      </c>
      <c r="I17" s="118" t="str">
        <f t="shared" ref="I17:I24" si="9">IF(AND(D17&lt;&gt;"",B17&lt;&gt;"",ABS(B17-D17)&lt;$D$3),"X","")</f>
        <v/>
      </c>
      <c r="J17" s="22" t="str">
        <f t="shared" ref="J17:J24" si="10">IF(OR(AND(I16="X",I17=""),J16="X"),"X","")</f>
        <v/>
      </c>
      <c r="K17" s="110" t="str">
        <f t="shared" si="3"/>
        <v/>
      </c>
      <c r="L17">
        <f t="shared" si="6"/>
        <v>100</v>
      </c>
      <c r="M17">
        <f t="shared" si="7"/>
        <v>0</v>
      </c>
      <c r="N17" s="20">
        <f>IF(L17="","",(D17*(M17/100))+(B17*(L17/100)))</f>
        <v>14.483076923076926</v>
      </c>
      <c r="O17" s="20"/>
    </row>
    <row r="18" spans="1:15">
      <c r="A18" s="19">
        <v>15</v>
      </c>
      <c r="B18" s="21">
        <f>(Zweitens!$J$17*Drittens!A18^3)+(Zweitens!$J$18*Drittens!A18^2)+(Zweitens!$J$19*Drittens!A18)+Zweitens!$J$20</f>
        <v>15.000000000000007</v>
      </c>
      <c r="C18" s="93"/>
      <c r="D18" s="21">
        <f>(Zweitens!$J$22*Drittens!A18^2)+(Zweitens!$J$23*Drittens!A18)+Zweitens!$J$24</f>
        <v>14.553775564083114</v>
      </c>
      <c r="E18" s="95"/>
      <c r="F18" s="21">
        <f t="shared" si="5"/>
        <v>14.944221945510396</v>
      </c>
      <c r="G18" s="94"/>
      <c r="H18" s="22" t="str">
        <f t="shared" si="8"/>
        <v/>
      </c>
      <c r="I18" s="118" t="str">
        <f t="shared" si="9"/>
        <v>X</v>
      </c>
      <c r="J18" s="22" t="str">
        <f t="shared" si="10"/>
        <v/>
      </c>
      <c r="K18" s="110">
        <f t="shared" si="3"/>
        <v>1</v>
      </c>
      <c r="L18">
        <f t="shared" si="6"/>
        <v>87.5</v>
      </c>
      <c r="M18">
        <f t="shared" si="7"/>
        <v>12.5</v>
      </c>
      <c r="N18" s="20">
        <f t="shared" ref="N18:N56" si="11">IF(L18="","",(D18*(M18/100))+(B18*(L18/100)))</f>
        <v>14.944221945510396</v>
      </c>
      <c r="O18" s="20"/>
    </row>
    <row r="19" spans="1:15">
      <c r="A19" s="19">
        <v>16</v>
      </c>
      <c r="B19" s="21">
        <f>(Zweitens!$J$17*Drittens!A19^3)+(Zweitens!$J$18*Drittens!A19^2)+(Zweitens!$J$19*Drittens!A19)+Zweitens!$J$20</f>
        <v>15.68076923076924</v>
      </c>
      <c r="C19" s="93"/>
      <c r="D19" s="21">
        <f>(Zweitens!$J$22*Drittens!A19^2)+(Zweitens!$J$23*Drittens!A19)+Zweitens!$J$24</f>
        <v>15.500630465369634</v>
      </c>
      <c r="E19" s="95"/>
      <c r="F19" s="21">
        <f t="shared" si="5"/>
        <v>15.635734539419337</v>
      </c>
      <c r="G19" s="94"/>
      <c r="H19" s="22" t="str">
        <f t="shared" si="8"/>
        <v/>
      </c>
      <c r="I19" s="118" t="str">
        <f t="shared" si="9"/>
        <v>X</v>
      </c>
      <c r="J19" s="22" t="str">
        <f t="shared" si="10"/>
        <v/>
      </c>
      <c r="K19" s="110">
        <f t="shared" si="3"/>
        <v>1</v>
      </c>
      <c r="L19">
        <f t="shared" si="6"/>
        <v>75</v>
      </c>
      <c r="M19">
        <f t="shared" si="7"/>
        <v>25</v>
      </c>
      <c r="N19" s="20">
        <f t="shared" si="11"/>
        <v>15.635734539419337</v>
      </c>
      <c r="O19" s="20"/>
    </row>
    <row r="20" spans="1:15">
      <c r="A20" s="19">
        <v>17</v>
      </c>
      <c r="B20" s="21">
        <f>(Zweitens!$J$17*Drittens!A20^3)+(Zweitens!$J$18*Drittens!A20^2)+(Zweitens!$J$19*Drittens!A20)+Zweitens!$J$20</f>
        <v>16.516923076923092</v>
      </c>
      <c r="C20" s="93"/>
      <c r="D20" s="21">
        <f>(Zweitens!$J$22*Drittens!A20^2)+(Zweitens!$J$23*Drittens!A20)+Zweitens!$J$24</f>
        <v>16.464882293217919</v>
      </c>
      <c r="E20" s="95"/>
      <c r="F20" s="21">
        <f t="shared" si="5"/>
        <v>16.497407783033651</v>
      </c>
      <c r="G20" s="94"/>
      <c r="H20" s="22" t="str">
        <f t="shared" si="8"/>
        <v/>
      </c>
      <c r="I20" s="118" t="str">
        <f t="shared" si="9"/>
        <v>X</v>
      </c>
      <c r="J20" s="22" t="str">
        <f t="shared" si="10"/>
        <v/>
      </c>
      <c r="K20" s="110">
        <f t="shared" si="3"/>
        <v>1</v>
      </c>
      <c r="L20">
        <f t="shared" si="6"/>
        <v>62.5</v>
      </c>
      <c r="M20">
        <f t="shared" si="7"/>
        <v>37.5</v>
      </c>
      <c r="N20" s="20">
        <f t="shared" si="11"/>
        <v>16.497407783033651</v>
      </c>
      <c r="O20" s="20"/>
    </row>
    <row r="21" spans="1:15">
      <c r="A21" s="19">
        <v>18</v>
      </c>
      <c r="B21" s="21">
        <f>(Zweitens!$J$17*Drittens!A21^3)+(Zweitens!$J$18*Drittens!A21^2)+(Zweitens!$J$19*Drittens!A21)+Zweitens!$J$20</f>
        <v>17.500000000000028</v>
      </c>
      <c r="C21" s="93"/>
      <c r="D21" s="21">
        <f>(Zweitens!$J$22*Drittens!A21^2)+(Zweitens!$J$23*Drittens!A21)+Zweitens!$J$24</f>
        <v>17.446531047627971</v>
      </c>
      <c r="E21" s="95"/>
      <c r="F21" s="21">
        <f t="shared" si="5"/>
        <v>17.473265523814</v>
      </c>
      <c r="G21" s="94"/>
      <c r="H21" s="22" t="str">
        <f t="shared" si="8"/>
        <v/>
      </c>
      <c r="I21" s="118" t="str">
        <f t="shared" si="9"/>
        <v>X</v>
      </c>
      <c r="J21" s="22" t="str">
        <f t="shared" si="10"/>
        <v/>
      </c>
      <c r="K21" s="110">
        <f t="shared" si="3"/>
        <v>1</v>
      </c>
      <c r="L21">
        <f t="shared" si="6"/>
        <v>50</v>
      </c>
      <c r="M21">
        <f t="shared" si="7"/>
        <v>50</v>
      </c>
      <c r="N21" s="20">
        <f t="shared" si="11"/>
        <v>17.473265523814</v>
      </c>
      <c r="O21" s="20"/>
    </row>
    <row r="22" spans="1:15">
      <c r="A22" s="19">
        <v>19</v>
      </c>
      <c r="B22" s="21">
        <f>(Zweitens!$J$17*Drittens!A22^3)+(Zweitens!$J$18*Drittens!A22^2)+(Zweitens!$J$19*Drittens!A22)+Zweitens!$J$20</f>
        <v>18.621538461538499</v>
      </c>
      <c r="C22" s="93"/>
      <c r="D22" s="21">
        <f>(Zweitens!$J$22*Drittens!A22^2)+(Zweitens!$J$23*Drittens!A22)+Zweitens!$J$24</f>
        <v>18.445576728599789</v>
      </c>
      <c r="E22" s="95"/>
      <c r="F22" s="21">
        <f t="shared" si="5"/>
        <v>18.511562378451806</v>
      </c>
      <c r="G22" s="94"/>
      <c r="H22" s="22" t="str">
        <f t="shared" si="8"/>
        <v/>
      </c>
      <c r="I22" s="118" t="str">
        <f t="shared" si="9"/>
        <v>X</v>
      </c>
      <c r="J22" s="22" t="str">
        <f t="shared" si="10"/>
        <v/>
      </c>
      <c r="K22" s="110">
        <f t="shared" si="3"/>
        <v>1</v>
      </c>
      <c r="L22">
        <f t="shared" si="6"/>
        <v>37.5</v>
      </c>
      <c r="M22">
        <f t="shared" si="7"/>
        <v>62.5</v>
      </c>
      <c r="N22" s="20">
        <f t="shared" si="11"/>
        <v>18.511562378451806</v>
      </c>
      <c r="O22" s="20"/>
    </row>
    <row r="23" spans="1:15">
      <c r="A23" s="19">
        <v>20</v>
      </c>
      <c r="B23" s="21">
        <f>(Zweitens!$J$17*Drittens!A23^3)+(Zweitens!$J$18*Drittens!A23^2)+(Zweitens!$J$19*Drittens!A23)+Zweitens!$J$20</f>
        <v>19.873076923076972</v>
      </c>
      <c r="C23" s="93"/>
      <c r="D23" s="21">
        <f>(Zweitens!$J$22*Drittens!A23^2)+(Zweitens!$J$23*Drittens!A23)+Zweitens!$J$24</f>
        <v>19.462019336133373</v>
      </c>
      <c r="E23" s="95"/>
      <c r="F23" s="21">
        <f t="shared" si="5"/>
        <v>19.564783732869273</v>
      </c>
      <c r="G23" s="94"/>
      <c r="H23" s="22" t="str">
        <f t="shared" si="8"/>
        <v/>
      </c>
      <c r="I23" s="118" t="str">
        <f t="shared" si="9"/>
        <v>X</v>
      </c>
      <c r="J23" s="22" t="str">
        <f t="shared" si="10"/>
        <v/>
      </c>
      <c r="K23" s="110">
        <f t="shared" si="3"/>
        <v>1</v>
      </c>
      <c r="L23">
        <f>IF(I23="",IF(M23=100,0,100),100-M23)</f>
        <v>25</v>
      </c>
      <c r="M23">
        <f t="shared" si="7"/>
        <v>75</v>
      </c>
      <c r="N23" s="20">
        <f t="shared" si="11"/>
        <v>19.564783732869273</v>
      </c>
      <c r="O23" s="20"/>
    </row>
    <row r="24" spans="1:15">
      <c r="A24" s="19">
        <v>21</v>
      </c>
      <c r="B24" s="120">
        <f>(Zweitens!$J$17*Drittens!A24^3)+(Zweitens!$J$18*Drittens!A24^2)+(Zweitens!$J$19*Drittens!A24)+Zweitens!$J$20</f>
        <v>21.246153846153909</v>
      </c>
      <c r="C24" s="93"/>
      <c r="D24" s="21">
        <f>(Zweitens!$J$22*Drittens!A24^2)+(Zweitens!$J$23*Drittens!A24)+Zweitens!$J$24</f>
        <v>20.495858870228723</v>
      </c>
      <c r="E24" s="95"/>
      <c r="F24" s="21">
        <f t="shared" si="5"/>
        <v>20.589645742219371</v>
      </c>
      <c r="G24" s="94"/>
      <c r="H24" s="22" t="str">
        <f t="shared" si="8"/>
        <v/>
      </c>
      <c r="I24" s="118" t="str">
        <f t="shared" si="9"/>
        <v>X</v>
      </c>
      <c r="J24" s="22" t="str">
        <f t="shared" si="10"/>
        <v/>
      </c>
      <c r="K24" s="110">
        <f t="shared" si="3"/>
        <v>1</v>
      </c>
      <c r="L24">
        <f t="shared" si="6"/>
        <v>12.5</v>
      </c>
      <c r="M24">
        <f t="shared" si="7"/>
        <v>87.5</v>
      </c>
      <c r="N24" s="20">
        <f t="shared" si="11"/>
        <v>20.589645742219371</v>
      </c>
      <c r="O24" s="20"/>
    </row>
    <row r="25" spans="1:15">
      <c r="A25" s="19">
        <v>22</v>
      </c>
      <c r="B25" s="120">
        <f>(Zweitens!$J$17*Drittens!A25^3)+(Zweitens!$J$18*Drittens!A25^2)+(Zweitens!$J$19*Drittens!A25)+Zweitens!$J$20</f>
        <v>22.732307692307778</v>
      </c>
      <c r="C25" s="93"/>
      <c r="D25" s="21">
        <f>(Zweitens!$J$22*Drittens!A25^2)+(Zweitens!$J$23*Drittens!A25)+Zweitens!$J$24</f>
        <v>21.547095330885838</v>
      </c>
      <c r="E25" s="95"/>
      <c r="F25" s="21">
        <f t="shared" si="5"/>
        <v>21.547095330885838</v>
      </c>
      <c r="G25" s="94"/>
      <c r="H25" s="22" t="str">
        <f t="shared" ref="H25:H43" si="12">IF(AND(I25="",J25=""),"X","")</f>
        <v/>
      </c>
      <c r="I25" s="118" t="str">
        <f t="shared" ref="I25:I88" si="13">IF(AND(D25&lt;&gt;"",B25&lt;&gt;"",ABS(B25-D25)&lt;$D$3),"X","")</f>
        <v/>
      </c>
      <c r="J25" s="22" t="str">
        <f t="shared" ref="J25:J43" si="14">IF(OR(AND(I24="X",I25=""),J24="X"),"X","")</f>
        <v>X</v>
      </c>
      <c r="K25" s="110" t="str">
        <f t="shared" si="3"/>
        <v/>
      </c>
      <c r="L25">
        <f t="shared" si="6"/>
        <v>0</v>
      </c>
      <c r="M25">
        <f t="shared" si="7"/>
        <v>100</v>
      </c>
      <c r="N25" s="20">
        <f t="shared" si="11"/>
        <v>21.547095330885838</v>
      </c>
      <c r="O25" s="20"/>
    </row>
    <row r="26" spans="1:15">
      <c r="A26" s="19">
        <v>23</v>
      </c>
      <c r="B26" s="120">
        <f>(Zweitens!$J$17*Drittens!A26^3)+(Zweitens!$J$18*Drittens!A26^2)+(Zweitens!$J$19*Drittens!A26)+Zweitens!$J$20</f>
        <v>24.323076923077032</v>
      </c>
      <c r="C26" s="93"/>
      <c r="D26" s="21">
        <f>(Zweitens!$J$22*Drittens!A26^2)+(Zweitens!$J$23*Drittens!A26)+Zweitens!$J$24</f>
        <v>22.615728718104727</v>
      </c>
      <c r="E26" s="95"/>
      <c r="F26" s="21">
        <f t="shared" si="5"/>
        <v>22.615728718104727</v>
      </c>
      <c r="G26" s="94"/>
      <c r="H26" s="22" t="str">
        <f t="shared" si="12"/>
        <v/>
      </c>
      <c r="I26" s="118" t="str">
        <f t="shared" si="13"/>
        <v/>
      </c>
      <c r="J26" s="22" t="str">
        <f t="shared" si="14"/>
        <v>X</v>
      </c>
      <c r="K26" s="110" t="str">
        <f t="shared" si="3"/>
        <v/>
      </c>
      <c r="L26">
        <f t="shared" si="6"/>
        <v>0</v>
      </c>
      <c r="M26">
        <f t="shared" si="7"/>
        <v>100</v>
      </c>
      <c r="N26" s="20">
        <f t="shared" si="11"/>
        <v>22.615728718104727</v>
      </c>
      <c r="O26" s="20"/>
    </row>
    <row r="27" spans="1:15">
      <c r="A27" s="19">
        <v>24</v>
      </c>
      <c r="B27" s="120">
        <f>(Zweitens!$J$17*Drittens!A27^3)+(Zweitens!$J$18*Drittens!A27^2)+(Zweitens!$J$19*Drittens!A27)+Zweitens!$J$20</f>
        <v>26.01000000000014</v>
      </c>
      <c r="C27" s="93"/>
      <c r="D27" s="21">
        <f>(Zweitens!$J$22*Drittens!A27^2)+(Zweitens!$J$23*Drittens!A27)+Zweitens!$J$24</f>
        <v>23.701759031885373</v>
      </c>
      <c r="E27" s="95"/>
      <c r="F27" s="21">
        <f t="shared" si="5"/>
        <v>23.701759031885373</v>
      </c>
      <c r="G27" s="94"/>
      <c r="H27" s="22" t="str">
        <f t="shared" si="12"/>
        <v/>
      </c>
      <c r="I27" s="118" t="str">
        <f t="shared" si="13"/>
        <v/>
      </c>
      <c r="J27" s="22" t="str">
        <f t="shared" si="14"/>
        <v>X</v>
      </c>
      <c r="K27" s="110" t="str">
        <f t="shared" si="3"/>
        <v/>
      </c>
      <c r="L27">
        <f t="shared" si="6"/>
        <v>0</v>
      </c>
      <c r="M27">
        <f t="shared" si="7"/>
        <v>100</v>
      </c>
      <c r="N27" s="20">
        <f t="shared" si="11"/>
        <v>23.701759031885373</v>
      </c>
      <c r="O27" s="20"/>
    </row>
    <row r="28" spans="1:15">
      <c r="A28" s="19">
        <v>25</v>
      </c>
      <c r="B28" s="120">
        <f>(Zweitens!$J$17*Drittens!A28^3)+(Zweitens!$J$18*Drittens!A28^2)+(Zweitens!$J$19*Drittens!A28)+Zweitens!$J$20</f>
        <v>27.784615384615556</v>
      </c>
      <c r="C28" s="93"/>
      <c r="D28" s="21">
        <f>(Zweitens!$J$22*Drittens!A28^2)+(Zweitens!$J$23*Drittens!A28)+Zweitens!$J$24</f>
        <v>24.805186272227793</v>
      </c>
      <c r="E28" s="95"/>
      <c r="F28" s="21">
        <f t="shared" si="5"/>
        <v>24.805186272227793</v>
      </c>
      <c r="G28" s="94"/>
      <c r="H28" s="22" t="str">
        <f t="shared" si="12"/>
        <v/>
      </c>
      <c r="I28" s="118" t="str">
        <f t="shared" si="13"/>
        <v/>
      </c>
      <c r="J28" s="22" t="str">
        <f t="shared" si="14"/>
        <v>X</v>
      </c>
      <c r="K28" s="110" t="str">
        <f t="shared" si="3"/>
        <v/>
      </c>
      <c r="L28">
        <f t="shared" si="6"/>
        <v>0</v>
      </c>
      <c r="M28">
        <f t="shared" si="7"/>
        <v>100</v>
      </c>
      <c r="N28" s="20">
        <f t="shared" si="11"/>
        <v>24.805186272227793</v>
      </c>
      <c r="O28" s="20"/>
    </row>
    <row r="29" spans="1:15">
      <c r="A29" s="19">
        <v>26</v>
      </c>
      <c r="B29" s="120">
        <f>(Zweitens!$J$17*Drittens!A29^3)+(Zweitens!$J$18*Drittens!A29^2)+(Zweitens!$J$19*Drittens!A29)+Zweitens!$J$20</f>
        <v>29.638461538461748</v>
      </c>
      <c r="C29" s="93"/>
      <c r="D29" s="21">
        <f>(Zweitens!$J$22*Drittens!A29^2)+(Zweitens!$J$23*Drittens!A29)+Zweitens!$J$24</f>
        <v>25.926010439131975</v>
      </c>
      <c r="E29" s="95"/>
      <c r="F29" s="21">
        <f t="shared" si="5"/>
        <v>25.926010439131975</v>
      </c>
      <c r="G29" s="94"/>
      <c r="H29" s="22" t="str">
        <f t="shared" si="12"/>
        <v/>
      </c>
      <c r="I29" s="118" t="str">
        <f t="shared" si="13"/>
        <v/>
      </c>
      <c r="J29" s="22" t="str">
        <f t="shared" si="14"/>
        <v>X</v>
      </c>
      <c r="K29" s="110" t="str">
        <f t="shared" si="3"/>
        <v/>
      </c>
      <c r="L29">
        <f t="shared" si="6"/>
        <v>0</v>
      </c>
      <c r="M29">
        <f t="shared" si="7"/>
        <v>100</v>
      </c>
      <c r="N29" s="20">
        <f t="shared" si="11"/>
        <v>25.926010439131975</v>
      </c>
      <c r="O29" s="20"/>
    </row>
    <row r="30" spans="1:15">
      <c r="A30" s="19">
        <v>27</v>
      </c>
      <c r="B30" s="120">
        <f>(Zweitens!$J$17*Drittens!A30^3)+(Zweitens!$J$18*Drittens!A30^2)+(Zweitens!$J$19*Drittens!A30)+Zweitens!$J$20</f>
        <v>31.563076923077169</v>
      </c>
      <c r="C30" s="93"/>
      <c r="D30" s="21">
        <f>(Zweitens!$J$22*Drittens!A30^2)+(Zweitens!$J$23*Drittens!A30)+Zweitens!$J$24</f>
        <v>27.064231532597926</v>
      </c>
      <c r="E30" s="95"/>
      <c r="F30" s="21">
        <f t="shared" si="5"/>
        <v>27.064231532597926</v>
      </c>
      <c r="G30" s="94"/>
      <c r="H30" s="22" t="str">
        <f t="shared" si="12"/>
        <v/>
      </c>
      <c r="I30" s="118" t="str">
        <f t="shared" si="13"/>
        <v/>
      </c>
      <c r="J30" s="22" t="str">
        <f t="shared" si="14"/>
        <v>X</v>
      </c>
      <c r="K30" s="110" t="str">
        <f t="shared" si="3"/>
        <v/>
      </c>
      <c r="L30">
        <f t="shared" si="6"/>
        <v>0</v>
      </c>
      <c r="M30">
        <f t="shared" si="7"/>
        <v>100</v>
      </c>
      <c r="N30" s="20">
        <f t="shared" si="11"/>
        <v>27.064231532597926</v>
      </c>
      <c r="O30" s="20"/>
    </row>
    <row r="31" spans="1:15">
      <c r="A31" s="19">
        <v>28</v>
      </c>
      <c r="B31" s="120">
        <f>(Zweitens!$J$17*Drittens!A31^3)+(Zweitens!$J$18*Drittens!A31^2)+(Zweitens!$J$19*Drittens!A31)+Zweitens!$J$20</f>
        <v>33.550000000000303</v>
      </c>
      <c r="C31" s="93"/>
      <c r="D31" s="21">
        <f>(Zweitens!$J$22*Drittens!A31^2)+(Zweitens!$J$23*Drittens!A31)+Zweitens!$J$24</f>
        <v>28.219849552625639</v>
      </c>
      <c r="E31" s="95"/>
      <c r="F31" s="21">
        <f t="shared" si="5"/>
        <v>28.219849552625639</v>
      </c>
      <c r="G31" s="94"/>
      <c r="H31" s="22" t="str">
        <f t="shared" si="12"/>
        <v/>
      </c>
      <c r="I31" s="118" t="str">
        <f t="shared" si="13"/>
        <v/>
      </c>
      <c r="J31" s="22" t="str">
        <f t="shared" si="14"/>
        <v>X</v>
      </c>
      <c r="K31" s="110" t="str">
        <f t="shared" si="3"/>
        <v/>
      </c>
      <c r="L31">
        <f t="shared" si="6"/>
        <v>0</v>
      </c>
      <c r="M31">
        <f t="shared" si="7"/>
        <v>100</v>
      </c>
      <c r="N31" s="20">
        <f t="shared" si="11"/>
        <v>28.219849552625639</v>
      </c>
      <c r="O31" s="20"/>
    </row>
    <row r="32" spans="1:15">
      <c r="A32" s="19">
        <v>29</v>
      </c>
      <c r="B32" s="120">
        <f>(Zweitens!$J$17*Drittens!A32^3)+(Zweitens!$J$18*Drittens!A32^2)+(Zweitens!$J$19*Drittens!A32)+Zweitens!$J$20</f>
        <v>35.590769230769588</v>
      </c>
      <c r="C32" s="93"/>
      <c r="D32" s="21">
        <f>(Zweitens!$J$22*Drittens!A32^2)+(Zweitens!$J$23*Drittens!A32)+Zweitens!$J$24</f>
        <v>29.392864499215126</v>
      </c>
      <c r="E32" s="95"/>
      <c r="F32" s="21">
        <f t="shared" si="5"/>
        <v>29.392864499215126</v>
      </c>
      <c r="G32" s="94"/>
      <c r="H32" s="22" t="str">
        <f t="shared" si="12"/>
        <v/>
      </c>
      <c r="I32" s="118" t="str">
        <f t="shared" si="13"/>
        <v/>
      </c>
      <c r="J32" s="22" t="str">
        <f t="shared" si="14"/>
        <v>X</v>
      </c>
      <c r="K32" s="110" t="str">
        <f t="shared" si="3"/>
        <v/>
      </c>
      <c r="L32">
        <f t="shared" si="6"/>
        <v>0</v>
      </c>
      <c r="M32">
        <f t="shared" si="7"/>
        <v>100</v>
      </c>
      <c r="N32" s="20">
        <f t="shared" si="11"/>
        <v>29.392864499215126</v>
      </c>
      <c r="O32" s="20"/>
    </row>
    <row r="33" spans="1:17">
      <c r="A33" s="19">
        <v>30</v>
      </c>
      <c r="B33" s="120">
        <f>(Zweitens!$J$17*Drittens!A33^3)+(Zweitens!$J$18*Drittens!A33^2)+(Zweitens!$J$19*Drittens!A33)+Zweitens!$J$20</f>
        <v>37.676923076923508</v>
      </c>
      <c r="C33" s="93"/>
      <c r="D33" s="21">
        <f>(Zweitens!$J$22*Drittens!A33^2)+(Zweitens!$J$23*Drittens!A33)+Zweitens!$J$24</f>
        <v>30.58327637236637</v>
      </c>
      <c r="E33" s="95"/>
      <c r="F33" s="21">
        <f t="shared" si="5"/>
        <v>30.58327637236637</v>
      </c>
      <c r="G33" s="94"/>
      <c r="H33" s="22" t="str">
        <f t="shared" si="12"/>
        <v/>
      </c>
      <c r="I33" s="118" t="str">
        <f t="shared" si="13"/>
        <v/>
      </c>
      <c r="J33" s="22" t="str">
        <f t="shared" si="14"/>
        <v>X</v>
      </c>
      <c r="K33" s="109" t="str">
        <f t="shared" si="3"/>
        <v/>
      </c>
      <c r="L33">
        <f t="shared" si="6"/>
        <v>0</v>
      </c>
      <c r="M33">
        <f t="shared" si="7"/>
        <v>100</v>
      </c>
      <c r="N33" s="20">
        <f t="shared" si="11"/>
        <v>30.58327637236637</v>
      </c>
      <c r="O33" s="20"/>
    </row>
    <row r="34" spans="1:17">
      <c r="A34" s="19">
        <v>31</v>
      </c>
      <c r="B34" s="2"/>
      <c r="D34" s="21">
        <f>(Zweitens!$J$22*Drittens!A34^2)+(Zweitens!$J$23*Drittens!A34)+Zweitens!$J$24</f>
        <v>31.791085172079391</v>
      </c>
      <c r="E34" s="95"/>
      <c r="F34" s="21">
        <f t="shared" si="5"/>
        <v>31.791085172079391</v>
      </c>
      <c r="G34" s="94"/>
      <c r="H34" s="22" t="str">
        <f t="shared" si="12"/>
        <v/>
      </c>
      <c r="I34" s="22" t="str">
        <f t="shared" si="13"/>
        <v/>
      </c>
      <c r="J34" s="22" t="str">
        <f t="shared" si="14"/>
        <v>X</v>
      </c>
      <c r="K34" s="109" t="str">
        <f t="shared" si="3"/>
        <v/>
      </c>
      <c r="L34">
        <f t="shared" si="6"/>
        <v>0</v>
      </c>
      <c r="M34">
        <f t="shared" si="7"/>
        <v>100</v>
      </c>
      <c r="N34" s="20">
        <f t="shared" si="11"/>
        <v>31.791085172079391</v>
      </c>
      <c r="O34" s="20"/>
    </row>
    <row r="35" spans="1:17">
      <c r="A35" s="19">
        <v>32</v>
      </c>
      <c r="D35" s="21">
        <f>(Zweitens!$J$22*Drittens!A35^2)+(Zweitens!$J$23*Drittens!A35)+Zweitens!$J$24</f>
        <v>33.016290898354171</v>
      </c>
      <c r="E35" s="95"/>
      <c r="F35" s="21">
        <f t="shared" si="5"/>
        <v>33.016290898354171</v>
      </c>
      <c r="G35" s="94"/>
      <c r="H35" s="22" t="str">
        <f t="shared" si="12"/>
        <v/>
      </c>
      <c r="I35" s="22" t="str">
        <f t="shared" si="13"/>
        <v/>
      </c>
      <c r="J35" s="22" t="str">
        <f t="shared" si="14"/>
        <v>X</v>
      </c>
      <c r="K35" s="109" t="str">
        <f t="shared" si="3"/>
        <v/>
      </c>
      <c r="L35">
        <f t="shared" si="6"/>
        <v>0</v>
      </c>
      <c r="M35">
        <f t="shared" si="7"/>
        <v>100</v>
      </c>
      <c r="N35" s="20">
        <f t="shared" si="11"/>
        <v>33.016290898354171</v>
      </c>
      <c r="O35" s="20"/>
    </row>
    <row r="36" spans="1:17">
      <c r="A36" s="19">
        <v>33</v>
      </c>
      <c r="B36" s="2"/>
      <c r="D36" s="21">
        <f>(Zweitens!$J$22*Drittens!A36^2)+(Zweitens!$J$23*Drittens!A36)+Zweitens!$J$24</f>
        <v>34.258893551190717</v>
      </c>
      <c r="E36" s="95"/>
      <c r="F36" s="21">
        <f t="shared" si="5"/>
        <v>34.258893551190717</v>
      </c>
      <c r="G36" s="94"/>
      <c r="H36" s="22" t="str">
        <f t="shared" si="12"/>
        <v/>
      </c>
      <c r="I36" s="22" t="str">
        <f t="shared" si="13"/>
        <v/>
      </c>
      <c r="J36" s="22" t="str">
        <f t="shared" si="14"/>
        <v>X</v>
      </c>
      <c r="K36" s="109" t="str">
        <f t="shared" si="3"/>
        <v/>
      </c>
      <c r="L36">
        <f t="shared" si="6"/>
        <v>0</v>
      </c>
      <c r="M36">
        <f t="shared" si="7"/>
        <v>100</v>
      </c>
      <c r="N36" s="20">
        <f t="shared" si="11"/>
        <v>34.258893551190717</v>
      </c>
      <c r="O36" s="20"/>
    </row>
    <row r="37" spans="1:17">
      <c r="A37" s="19">
        <v>34</v>
      </c>
      <c r="D37" s="21">
        <f>(Zweitens!$J$22*Drittens!A37^2)+(Zweitens!$J$23*Drittens!A37)+Zweitens!$J$24</f>
        <v>35.518893130589035</v>
      </c>
      <c r="E37" s="95"/>
      <c r="F37" s="21">
        <f t="shared" si="5"/>
        <v>35.518893130589035</v>
      </c>
      <c r="G37" s="94"/>
      <c r="H37" s="22" t="str">
        <f t="shared" si="12"/>
        <v/>
      </c>
      <c r="I37" s="22" t="str">
        <f t="shared" si="13"/>
        <v/>
      </c>
      <c r="J37" s="22" t="str">
        <f t="shared" si="14"/>
        <v>X</v>
      </c>
      <c r="K37" s="109" t="str">
        <f t="shared" si="3"/>
        <v/>
      </c>
      <c r="L37">
        <f t="shared" si="6"/>
        <v>0</v>
      </c>
      <c r="M37">
        <f t="shared" si="7"/>
        <v>100</v>
      </c>
      <c r="N37" s="20">
        <f t="shared" si="11"/>
        <v>35.518893130589035</v>
      </c>
      <c r="O37" s="20"/>
    </row>
    <row r="38" spans="1:17">
      <c r="A38" s="19">
        <v>35</v>
      </c>
      <c r="D38" s="21">
        <f>(Zweitens!$J$22*Drittens!A38^2)+(Zweitens!$J$23*Drittens!A38)+Zweitens!$J$24</f>
        <v>36.796289636549112</v>
      </c>
      <c r="E38" s="95"/>
      <c r="F38" s="21">
        <f t="shared" si="5"/>
        <v>36.796289636549112</v>
      </c>
      <c r="G38" s="94"/>
      <c r="H38" s="22" t="str">
        <f t="shared" si="12"/>
        <v/>
      </c>
      <c r="I38" s="22" t="str">
        <f t="shared" si="13"/>
        <v/>
      </c>
      <c r="J38" s="22" t="str">
        <f t="shared" si="14"/>
        <v>X</v>
      </c>
      <c r="K38" s="109" t="str">
        <f t="shared" si="3"/>
        <v/>
      </c>
      <c r="L38">
        <f t="shared" si="6"/>
        <v>0</v>
      </c>
      <c r="M38">
        <f t="shared" si="7"/>
        <v>100</v>
      </c>
      <c r="N38" s="20">
        <f t="shared" si="11"/>
        <v>36.796289636549112</v>
      </c>
      <c r="O38" s="20"/>
    </row>
    <row r="39" spans="1:17" ht="13.5" thickBot="1">
      <c r="A39" s="19">
        <v>36</v>
      </c>
      <c r="D39" s="21">
        <f>(Zweitens!$J$22*Drittens!A39^2)+(Zweitens!$J$23*Drittens!A39)+Zweitens!$J$24</f>
        <v>38.091083069070962</v>
      </c>
      <c r="E39" s="95"/>
      <c r="F39" s="21">
        <f t="shared" si="5"/>
        <v>38.091083069070962</v>
      </c>
      <c r="G39" s="94"/>
      <c r="H39" s="22" t="str">
        <f t="shared" si="12"/>
        <v/>
      </c>
      <c r="I39" s="22" t="str">
        <f t="shared" si="13"/>
        <v/>
      </c>
      <c r="J39" s="22" t="str">
        <f t="shared" si="14"/>
        <v>X</v>
      </c>
      <c r="K39" s="109" t="str">
        <f t="shared" si="3"/>
        <v/>
      </c>
      <c r="L39">
        <f t="shared" si="6"/>
        <v>0</v>
      </c>
      <c r="M39">
        <f t="shared" si="7"/>
        <v>100</v>
      </c>
      <c r="N39" s="20">
        <f t="shared" si="11"/>
        <v>38.091083069070962</v>
      </c>
      <c r="O39" s="20"/>
    </row>
    <row r="40" spans="1:17" ht="13.5" thickBot="1">
      <c r="A40" s="19">
        <v>37</v>
      </c>
      <c r="D40" s="21">
        <f>(Zweitens!$J$22*Drittens!A40^2)+(Zweitens!$J$23*Drittens!A40)+Zweitens!$J$24</f>
        <v>39.40327342815457</v>
      </c>
      <c r="E40" s="95"/>
      <c r="F40" s="21">
        <f t="shared" si="5"/>
        <v>39.40327342815457</v>
      </c>
      <c r="G40" s="94"/>
      <c r="H40" s="22" t="str">
        <f t="shared" si="12"/>
        <v/>
      </c>
      <c r="I40" s="22" t="str">
        <f t="shared" si="13"/>
        <v/>
      </c>
      <c r="J40" s="22" t="str">
        <f t="shared" si="14"/>
        <v>X</v>
      </c>
      <c r="K40" s="109" t="str">
        <f t="shared" si="3"/>
        <v/>
      </c>
      <c r="L40">
        <f t="shared" si="6"/>
        <v>0</v>
      </c>
      <c r="M40">
        <f t="shared" si="7"/>
        <v>100</v>
      </c>
      <c r="N40" s="20">
        <f t="shared" si="11"/>
        <v>39.40327342815457</v>
      </c>
      <c r="O40" s="20"/>
      <c r="P40" s="83" t="s">
        <v>137</v>
      </c>
      <c r="Q40" s="84"/>
    </row>
    <row r="41" spans="1:17">
      <c r="A41" s="19">
        <v>38</v>
      </c>
      <c r="D41" s="21">
        <f>(Zweitens!$J$22*Drittens!A41^2)+(Zweitens!$J$23*Drittens!A41)+Zweitens!$J$24</f>
        <v>40.732860713799958</v>
      </c>
      <c r="E41" s="95"/>
      <c r="F41" s="21">
        <f t="shared" si="5"/>
        <v>40.732860713799958</v>
      </c>
      <c r="G41" s="94"/>
      <c r="H41" s="22" t="str">
        <f t="shared" si="12"/>
        <v/>
      </c>
      <c r="I41" s="22" t="str">
        <f t="shared" si="13"/>
        <v/>
      </c>
      <c r="J41" s="22" t="str">
        <f t="shared" si="14"/>
        <v>X</v>
      </c>
      <c r="K41" s="109" t="str">
        <f t="shared" si="3"/>
        <v/>
      </c>
      <c r="L41">
        <f t="shared" si="6"/>
        <v>0</v>
      </c>
      <c r="M41">
        <f t="shared" si="7"/>
        <v>100</v>
      </c>
      <c r="N41" s="20">
        <f t="shared" si="11"/>
        <v>40.732860713799958</v>
      </c>
      <c r="O41" s="20"/>
      <c r="P41" s="81" t="s">
        <v>135</v>
      </c>
      <c r="Q41" s="82">
        <f>ABS(D17-B17)</f>
        <v>0.85875933371856483</v>
      </c>
    </row>
    <row r="42" spans="1:17">
      <c r="A42" s="19">
        <v>39</v>
      </c>
      <c r="D42" s="21">
        <f>(Zweitens!$J$22*Drittens!A42^2)+(Zweitens!$J$23*Drittens!A42)+Zweitens!$J$24</f>
        <v>42.079844926007105</v>
      </c>
      <c r="E42" s="95"/>
      <c r="F42" s="21">
        <f t="shared" si="5"/>
        <v>42.079844926007105</v>
      </c>
      <c r="G42" s="94"/>
      <c r="H42" s="22" t="str">
        <f t="shared" si="12"/>
        <v/>
      </c>
      <c r="I42" s="22" t="str">
        <f t="shared" si="13"/>
        <v/>
      </c>
      <c r="J42" s="22" t="str">
        <f t="shared" si="14"/>
        <v>X</v>
      </c>
      <c r="K42" s="109" t="str">
        <f t="shared" si="3"/>
        <v/>
      </c>
      <c r="L42">
        <f t="shared" si="6"/>
        <v>0</v>
      </c>
      <c r="M42">
        <f t="shared" si="7"/>
        <v>100</v>
      </c>
      <c r="N42" s="20">
        <f t="shared" si="11"/>
        <v>42.079844926007105</v>
      </c>
      <c r="O42" s="20"/>
      <c r="P42" s="71" t="s">
        <v>136</v>
      </c>
      <c r="Q42" s="71">
        <f>ABS(B23-D23)</f>
        <v>0.41105758694359906</v>
      </c>
    </row>
    <row r="43" spans="1:17">
      <c r="A43" s="19">
        <v>40</v>
      </c>
      <c r="D43" s="21">
        <f>(Zweitens!$J$22*Drittens!A43^2)+(Zweitens!$J$23*Drittens!A43)+Zweitens!$J$24</f>
        <v>43.444226064776018</v>
      </c>
      <c r="E43" s="95"/>
      <c r="F43" s="21">
        <f t="shared" si="5"/>
        <v>43.444226064776018</v>
      </c>
      <c r="G43" s="94"/>
      <c r="H43" s="22" t="str">
        <f t="shared" si="12"/>
        <v/>
      </c>
      <c r="I43" s="22" t="str">
        <f t="shared" si="13"/>
        <v/>
      </c>
      <c r="J43" s="22" t="str">
        <f t="shared" si="14"/>
        <v>X</v>
      </c>
      <c r="K43" s="109" t="str">
        <f t="shared" si="3"/>
        <v/>
      </c>
      <c r="L43">
        <f t="shared" si="6"/>
        <v>0</v>
      </c>
      <c r="M43">
        <f t="shared" si="7"/>
        <v>100</v>
      </c>
      <c r="N43" s="20">
        <f t="shared" si="11"/>
        <v>43.444226064776018</v>
      </c>
      <c r="O43" s="20"/>
      <c r="P43" s="71" t="s">
        <v>138</v>
      </c>
      <c r="Q43" s="72">
        <f>MIN(Q41:Q42)</f>
        <v>0.41105758694359906</v>
      </c>
    </row>
    <row r="44" spans="1:17">
      <c r="A44" s="19">
        <v>41</v>
      </c>
      <c r="D44" s="21">
        <f>(Zweitens!$J$22*Drittens!A44^2)+(Zweitens!$J$23*Drittens!A44)+Zweitens!$J$24</f>
        <v>44.826004130106696</v>
      </c>
      <c r="E44" s="95"/>
      <c r="F44" s="21">
        <f t="shared" si="5"/>
        <v>44.826004130106696</v>
      </c>
      <c r="G44" s="94"/>
      <c r="H44" s="22" t="str">
        <f t="shared" ref="H44:H103" si="15">IF(AND(I44="",J44=""),"X","")</f>
        <v/>
      </c>
      <c r="I44" s="22" t="str">
        <f t="shared" si="13"/>
        <v/>
      </c>
      <c r="J44" s="22" t="str">
        <f t="shared" ref="J44:J103" si="16">IF(OR(AND(I43="X",I44=""),J43="X"),"X","")</f>
        <v>X</v>
      </c>
      <c r="K44" s="109" t="str">
        <f t="shared" si="3"/>
        <v/>
      </c>
      <c r="L44">
        <f t="shared" si="6"/>
        <v>0</v>
      </c>
      <c r="M44">
        <f t="shared" si="7"/>
        <v>100</v>
      </c>
      <c r="N44" s="20">
        <f t="shared" si="11"/>
        <v>44.826004130106696</v>
      </c>
      <c r="O44" s="20"/>
    </row>
    <row r="45" spans="1:17">
      <c r="A45" s="19">
        <v>42</v>
      </c>
      <c r="D45" s="21">
        <f>(Zweitens!$J$22*Drittens!A45^2)+(Zweitens!$J$23*Drittens!A45)+Zweitens!$J$24</f>
        <v>46.22517912199914</v>
      </c>
      <c r="E45" s="95"/>
      <c r="F45" s="21">
        <f t="shared" si="5"/>
        <v>46.22517912199914</v>
      </c>
      <c r="G45" s="94"/>
      <c r="H45" s="22" t="str">
        <f t="shared" si="15"/>
        <v/>
      </c>
      <c r="I45" s="22" t="str">
        <f t="shared" si="13"/>
        <v/>
      </c>
      <c r="J45" s="22" t="str">
        <f t="shared" si="16"/>
        <v>X</v>
      </c>
      <c r="K45" s="109" t="str">
        <f t="shared" si="3"/>
        <v/>
      </c>
      <c r="L45">
        <f t="shared" si="6"/>
        <v>0</v>
      </c>
      <c r="M45">
        <f t="shared" si="7"/>
        <v>100</v>
      </c>
      <c r="N45" s="20">
        <f t="shared" si="11"/>
        <v>46.22517912199914</v>
      </c>
    </row>
    <row r="46" spans="1:17">
      <c r="A46" s="19">
        <v>43</v>
      </c>
      <c r="D46" s="21">
        <f>(Zweitens!$J$22*Drittens!A46^2)+(Zweitens!$J$23*Drittens!A46)+Zweitens!$J$24</f>
        <v>47.64175104045335</v>
      </c>
      <c r="E46" s="95"/>
      <c r="F46" s="21">
        <f t="shared" si="5"/>
        <v>47.64175104045335</v>
      </c>
      <c r="G46" s="94"/>
      <c r="H46" s="22" t="str">
        <f t="shared" si="15"/>
        <v/>
      </c>
      <c r="I46" s="22" t="str">
        <f t="shared" si="13"/>
        <v/>
      </c>
      <c r="J46" s="22" t="str">
        <f t="shared" si="16"/>
        <v>X</v>
      </c>
      <c r="K46" s="109" t="str">
        <f t="shared" si="3"/>
        <v/>
      </c>
      <c r="L46">
        <f t="shared" si="6"/>
        <v>0</v>
      </c>
      <c r="M46">
        <f t="shared" si="7"/>
        <v>100</v>
      </c>
      <c r="N46" s="20">
        <f t="shared" si="11"/>
        <v>47.64175104045335</v>
      </c>
    </row>
    <row r="47" spans="1:17">
      <c r="A47" s="19">
        <v>44</v>
      </c>
      <c r="D47" s="21">
        <f>(Zweitens!$J$22*Drittens!A47^2)+(Zweitens!$J$23*Drittens!A47)+Zweitens!$J$24</f>
        <v>49.075719885469333</v>
      </c>
      <c r="E47" s="95"/>
      <c r="F47" s="21">
        <f t="shared" si="5"/>
        <v>49.075719885469333</v>
      </c>
      <c r="G47" s="94"/>
      <c r="H47" s="22" t="str">
        <f t="shared" si="15"/>
        <v/>
      </c>
      <c r="I47" s="22" t="str">
        <f t="shared" si="13"/>
        <v/>
      </c>
      <c r="J47" s="22" t="str">
        <f t="shared" si="16"/>
        <v>X</v>
      </c>
      <c r="K47" s="109" t="str">
        <f t="shared" si="3"/>
        <v/>
      </c>
      <c r="L47">
        <f t="shared" si="6"/>
        <v>0</v>
      </c>
      <c r="M47">
        <f t="shared" si="7"/>
        <v>100</v>
      </c>
      <c r="N47" s="20">
        <f t="shared" si="11"/>
        <v>49.075719885469333</v>
      </c>
    </row>
    <row r="48" spans="1:17">
      <c r="A48" s="19">
        <v>45</v>
      </c>
      <c r="D48" s="21">
        <f>(Zweitens!$J$22*Drittens!A48^2)+(Zweitens!$J$23*Drittens!A48)+Zweitens!$J$24</f>
        <v>50.527085657047074</v>
      </c>
      <c r="E48" s="95"/>
      <c r="F48" s="21">
        <f t="shared" si="5"/>
        <v>50.527085657047074</v>
      </c>
      <c r="G48" s="94"/>
      <c r="H48" s="22" t="str">
        <f t="shared" si="15"/>
        <v/>
      </c>
      <c r="I48" s="22" t="str">
        <f t="shared" si="13"/>
        <v/>
      </c>
      <c r="J48" s="22" t="str">
        <f t="shared" si="16"/>
        <v>X</v>
      </c>
      <c r="K48" s="109" t="str">
        <f t="shared" si="3"/>
        <v/>
      </c>
      <c r="L48">
        <f t="shared" si="6"/>
        <v>0</v>
      </c>
      <c r="M48">
        <f t="shared" si="7"/>
        <v>100</v>
      </c>
      <c r="N48" s="20">
        <f t="shared" si="11"/>
        <v>50.527085657047074</v>
      </c>
    </row>
    <row r="49" spans="1:14">
      <c r="A49" s="19">
        <v>46</v>
      </c>
      <c r="D49" s="21">
        <f>(Zweitens!$J$22*Drittens!A49^2)+(Zweitens!$J$23*Drittens!A49)+Zweitens!$J$24</f>
        <v>51.995848355186588</v>
      </c>
      <c r="E49" s="95"/>
      <c r="F49" s="21">
        <f t="shared" si="5"/>
        <v>51.995848355186588</v>
      </c>
      <c r="G49" s="94"/>
      <c r="H49" s="22" t="str">
        <f t="shared" si="15"/>
        <v/>
      </c>
      <c r="I49" s="22" t="str">
        <f t="shared" si="13"/>
        <v/>
      </c>
      <c r="J49" s="22" t="str">
        <f t="shared" si="16"/>
        <v>X</v>
      </c>
      <c r="K49" s="109" t="str">
        <f t="shared" si="3"/>
        <v/>
      </c>
      <c r="L49">
        <f t="shared" si="6"/>
        <v>0</v>
      </c>
      <c r="M49">
        <f t="shared" si="7"/>
        <v>100</v>
      </c>
      <c r="N49" s="20">
        <f t="shared" si="11"/>
        <v>51.995848355186588</v>
      </c>
    </row>
    <row r="50" spans="1:14">
      <c r="A50" s="19">
        <v>47</v>
      </c>
      <c r="D50" s="21">
        <f>(Zweitens!$J$22*Drittens!A50^2)+(Zweitens!$J$23*Drittens!A50)+Zweitens!$J$24</f>
        <v>53.482007979887868</v>
      </c>
      <c r="E50" s="95"/>
      <c r="F50" s="21">
        <f t="shared" si="5"/>
        <v>53.482007979887868</v>
      </c>
      <c r="G50" s="94"/>
      <c r="H50" s="22" t="str">
        <f t="shared" si="15"/>
        <v/>
      </c>
      <c r="I50" s="22" t="str">
        <f t="shared" si="13"/>
        <v/>
      </c>
      <c r="J50" s="22" t="str">
        <f t="shared" si="16"/>
        <v>X</v>
      </c>
      <c r="K50" s="109" t="str">
        <f t="shared" si="3"/>
        <v/>
      </c>
      <c r="L50">
        <f t="shared" si="6"/>
        <v>0</v>
      </c>
      <c r="M50">
        <f t="shared" si="7"/>
        <v>100</v>
      </c>
      <c r="N50" s="20">
        <f t="shared" si="11"/>
        <v>53.482007979887868</v>
      </c>
    </row>
    <row r="51" spans="1:14">
      <c r="A51" s="19">
        <v>48</v>
      </c>
      <c r="D51" s="21">
        <f>(Zweitens!$J$22*Drittens!A51^2)+(Zweitens!$J$23*Drittens!A51)+Zweitens!$J$24</f>
        <v>54.985564531150906</v>
      </c>
      <c r="E51" s="95"/>
      <c r="F51" s="21">
        <f t="shared" si="5"/>
        <v>54.985564531150906</v>
      </c>
      <c r="G51" s="94"/>
      <c r="H51" s="22" t="str">
        <f t="shared" si="15"/>
        <v/>
      </c>
      <c r="I51" s="22" t="str">
        <f t="shared" si="13"/>
        <v/>
      </c>
      <c r="J51" s="22" t="str">
        <f t="shared" si="16"/>
        <v>X</v>
      </c>
      <c r="K51" s="109" t="str">
        <f t="shared" si="3"/>
        <v/>
      </c>
      <c r="L51">
        <f t="shared" si="6"/>
        <v>0</v>
      </c>
      <c r="M51">
        <f t="shared" si="7"/>
        <v>100</v>
      </c>
      <c r="N51" s="20">
        <f t="shared" si="11"/>
        <v>54.985564531150906</v>
      </c>
    </row>
    <row r="52" spans="1:14">
      <c r="A52" s="19">
        <v>49</v>
      </c>
      <c r="D52" s="21">
        <f>(Zweitens!$J$22*Drittens!A52^2)+(Zweitens!$J$23*Drittens!A52)+Zweitens!$J$24</f>
        <v>56.506518008975718</v>
      </c>
      <c r="E52" s="95"/>
      <c r="F52" s="21">
        <f t="shared" si="5"/>
        <v>56.506518008975718</v>
      </c>
      <c r="G52" s="94"/>
      <c r="H52" s="22" t="str">
        <f t="shared" si="15"/>
        <v/>
      </c>
      <c r="I52" s="22" t="str">
        <f t="shared" si="13"/>
        <v/>
      </c>
      <c r="J52" s="22" t="str">
        <f t="shared" si="16"/>
        <v>X</v>
      </c>
      <c r="K52" s="109" t="str">
        <f t="shared" si="3"/>
        <v/>
      </c>
      <c r="L52">
        <f t="shared" si="6"/>
        <v>0</v>
      </c>
      <c r="M52">
        <f t="shared" si="7"/>
        <v>100</v>
      </c>
      <c r="N52" s="20">
        <f t="shared" si="11"/>
        <v>56.506518008975718</v>
      </c>
    </row>
    <row r="53" spans="1:14">
      <c r="A53" s="19">
        <v>50</v>
      </c>
      <c r="D53" s="21">
        <f>(Zweitens!$J$22*Drittens!A53^2)+(Zweitens!$J$23*Drittens!A53)+Zweitens!$J$24</f>
        <v>58.044868413362302</v>
      </c>
      <c r="E53" s="95"/>
      <c r="F53" s="21">
        <f t="shared" si="5"/>
        <v>58.044868413362302</v>
      </c>
      <c r="G53" s="94"/>
      <c r="H53" s="22" t="str">
        <f t="shared" si="15"/>
        <v/>
      </c>
      <c r="I53" s="22" t="str">
        <f t="shared" si="13"/>
        <v/>
      </c>
      <c r="J53" s="22" t="str">
        <f t="shared" si="16"/>
        <v>X</v>
      </c>
      <c r="K53" s="109" t="str">
        <f t="shared" si="3"/>
        <v/>
      </c>
      <c r="L53">
        <f t="shared" si="6"/>
        <v>0</v>
      </c>
      <c r="M53">
        <f t="shared" si="7"/>
        <v>100</v>
      </c>
      <c r="N53" s="20">
        <f t="shared" si="11"/>
        <v>58.044868413362302</v>
      </c>
    </row>
    <row r="54" spans="1:14">
      <c r="A54" s="19">
        <v>51</v>
      </c>
      <c r="D54" s="21">
        <f>(Zweitens!$J$22*Drittens!A54^2)+(Zweitens!$J$23*Drittens!A54)+Zweitens!$J$24</f>
        <v>59.600615744310645</v>
      </c>
      <c r="E54" s="95"/>
      <c r="F54" s="21">
        <f t="shared" si="5"/>
        <v>59.600615744310645</v>
      </c>
      <c r="G54" s="94"/>
      <c r="H54" s="22" t="str">
        <f t="shared" si="15"/>
        <v/>
      </c>
      <c r="I54" s="22" t="str">
        <f t="shared" si="13"/>
        <v/>
      </c>
      <c r="J54" s="22" t="str">
        <f t="shared" si="16"/>
        <v>X</v>
      </c>
      <c r="K54" s="109" t="str">
        <f t="shared" si="3"/>
        <v/>
      </c>
      <c r="L54">
        <f t="shared" si="6"/>
        <v>0</v>
      </c>
      <c r="M54">
        <f t="shared" si="7"/>
        <v>100</v>
      </c>
      <c r="N54" s="20">
        <f t="shared" si="11"/>
        <v>59.600615744310645</v>
      </c>
    </row>
    <row r="55" spans="1:14">
      <c r="A55" s="19">
        <v>52</v>
      </c>
      <c r="D55" s="21">
        <f>(Zweitens!$J$22*Drittens!A55^2)+(Zweitens!$J$23*Drittens!A55)+Zweitens!$J$24</f>
        <v>61.173760001820746</v>
      </c>
      <c r="E55" s="95"/>
      <c r="F55" s="21">
        <f t="shared" si="5"/>
        <v>61.173760001820746</v>
      </c>
      <c r="G55" s="94"/>
      <c r="H55" s="22" t="str">
        <f t="shared" si="15"/>
        <v/>
      </c>
      <c r="I55" s="22" t="str">
        <f t="shared" si="13"/>
        <v/>
      </c>
      <c r="J55" s="22" t="str">
        <f t="shared" si="16"/>
        <v>X</v>
      </c>
      <c r="K55" s="109" t="str">
        <f t="shared" si="3"/>
        <v/>
      </c>
      <c r="L55">
        <f t="shared" si="6"/>
        <v>0</v>
      </c>
      <c r="M55">
        <f t="shared" si="7"/>
        <v>100</v>
      </c>
      <c r="N55" s="20">
        <f t="shared" si="11"/>
        <v>61.173760001820746</v>
      </c>
    </row>
    <row r="56" spans="1:14">
      <c r="A56" s="19">
        <v>53</v>
      </c>
      <c r="D56" s="21">
        <f>(Zweitens!$J$22*Drittens!A56^2)+(Zweitens!$J$23*Drittens!A56)+Zweitens!$J$24</f>
        <v>62.764301185892627</v>
      </c>
      <c r="E56" s="95"/>
      <c r="F56" s="21">
        <f t="shared" si="5"/>
        <v>62.764301185892627</v>
      </c>
      <c r="G56" s="94"/>
      <c r="H56" s="22" t="str">
        <f t="shared" si="15"/>
        <v/>
      </c>
      <c r="I56" s="22" t="str">
        <f t="shared" si="13"/>
        <v/>
      </c>
      <c r="J56" s="22" t="str">
        <f t="shared" si="16"/>
        <v>X</v>
      </c>
      <c r="K56" s="109" t="str">
        <f t="shared" si="3"/>
        <v/>
      </c>
      <c r="L56">
        <f t="shared" si="6"/>
        <v>0</v>
      </c>
      <c r="M56">
        <f t="shared" si="7"/>
        <v>100</v>
      </c>
      <c r="N56" s="20">
        <f t="shared" si="11"/>
        <v>62.764301185892627</v>
      </c>
    </row>
    <row r="57" spans="1:14">
      <c r="A57" s="19">
        <v>54</v>
      </c>
      <c r="D57" s="21">
        <f>(Zweitens!$J$22*Drittens!A57^2)+(Zweitens!$J$23*Drittens!A57)+Zweitens!$J$24</f>
        <v>64.372239296526274</v>
      </c>
      <c r="E57" s="95"/>
      <c r="F57" s="21">
        <f t="shared" si="5"/>
        <v>64.372239296526274</v>
      </c>
      <c r="G57" s="94"/>
      <c r="H57" s="22" t="str">
        <f t="shared" si="15"/>
        <v/>
      </c>
      <c r="I57" s="22" t="str">
        <f t="shared" si="13"/>
        <v/>
      </c>
      <c r="J57" s="22" t="str">
        <f t="shared" si="16"/>
        <v>X</v>
      </c>
      <c r="K57" s="109"/>
      <c r="L57">
        <f t="shared" ref="L57:L103" si="17">IF(I57="",IF(M57=100,0,100),100-M57)</f>
        <v>0</v>
      </c>
      <c r="M57">
        <f t="shared" ref="M57:M103" si="18">IF(I57&lt;&gt;"",IF(M56="",0,M56+(100/($F$2+1))),IF(M56&gt;0,100,0))</f>
        <v>100</v>
      </c>
      <c r="N57" s="20">
        <f t="shared" ref="N57:N103" si="19">IF(L57="","",(D57*(M57/100))+(B57*(L57/100)))</f>
        <v>64.372239296526274</v>
      </c>
    </row>
    <row r="58" spans="1:14">
      <c r="A58" s="19">
        <v>55</v>
      </c>
      <c r="D58" s="21">
        <f>(Zweitens!$J$22*Drittens!A58^2)+(Zweitens!$J$23*Drittens!A58)+Zweitens!$J$24</f>
        <v>65.997574333721687</v>
      </c>
      <c r="E58" s="95"/>
      <c r="F58" s="21">
        <f t="shared" si="5"/>
        <v>65.997574333721687</v>
      </c>
      <c r="G58" s="94"/>
      <c r="H58" s="22" t="str">
        <f t="shared" si="15"/>
        <v/>
      </c>
      <c r="I58" s="22" t="str">
        <f t="shared" si="13"/>
        <v/>
      </c>
      <c r="J58" s="22" t="str">
        <f t="shared" si="16"/>
        <v>X</v>
      </c>
      <c r="K58" s="109"/>
      <c r="L58">
        <f t="shared" si="17"/>
        <v>0</v>
      </c>
      <c r="M58">
        <f t="shared" si="18"/>
        <v>100</v>
      </c>
      <c r="N58" s="20">
        <f t="shared" si="19"/>
        <v>65.997574333721687</v>
      </c>
    </row>
    <row r="59" spans="1:14">
      <c r="A59" s="19">
        <v>56</v>
      </c>
      <c r="D59" s="21">
        <f>(Zweitens!$J$22*Drittens!A59^2)+(Zweitens!$J$23*Drittens!A59)+Zweitens!$J$24</f>
        <v>67.640306297478858</v>
      </c>
      <c r="E59" s="95"/>
      <c r="F59" s="21">
        <f t="shared" si="5"/>
        <v>67.640306297478858</v>
      </c>
      <c r="G59" s="94"/>
      <c r="H59" s="22" t="str">
        <f t="shared" si="15"/>
        <v/>
      </c>
      <c r="I59" s="22" t="str">
        <f t="shared" si="13"/>
        <v/>
      </c>
      <c r="J59" s="22" t="str">
        <f t="shared" si="16"/>
        <v>X</v>
      </c>
      <c r="K59" s="109"/>
      <c r="L59">
        <f t="shared" si="17"/>
        <v>0</v>
      </c>
      <c r="M59">
        <f t="shared" si="18"/>
        <v>100</v>
      </c>
      <c r="N59" s="20">
        <f t="shared" si="19"/>
        <v>67.640306297478858</v>
      </c>
    </row>
    <row r="60" spans="1:14">
      <c r="A60" s="19">
        <v>57</v>
      </c>
      <c r="D60" s="21">
        <f>(Zweitens!$J$22*Drittens!A60^2)+(Zweitens!$J$23*Drittens!A60)+Zweitens!$J$24</f>
        <v>69.300435187797802</v>
      </c>
      <c r="E60" s="95"/>
      <c r="F60" s="21">
        <f t="shared" si="5"/>
        <v>69.300435187797802</v>
      </c>
      <c r="G60" s="94"/>
      <c r="H60" s="22" t="str">
        <f t="shared" si="15"/>
        <v/>
      </c>
      <c r="I60" s="22" t="str">
        <f t="shared" si="13"/>
        <v/>
      </c>
      <c r="J60" s="22" t="str">
        <f t="shared" si="16"/>
        <v>X</v>
      </c>
      <c r="K60" s="109"/>
      <c r="L60">
        <f t="shared" si="17"/>
        <v>0</v>
      </c>
      <c r="M60">
        <f t="shared" si="18"/>
        <v>100</v>
      </c>
      <c r="N60" s="20">
        <f t="shared" si="19"/>
        <v>69.300435187797802</v>
      </c>
    </row>
    <row r="61" spans="1:14">
      <c r="A61" s="19">
        <v>58</v>
      </c>
      <c r="D61" s="21">
        <f>(Zweitens!$J$22*Drittens!A61^2)+(Zweitens!$J$23*Drittens!A61)+Zweitens!$J$24</f>
        <v>70.977961004678519</v>
      </c>
      <c r="E61" s="95"/>
      <c r="F61" s="21">
        <f t="shared" si="5"/>
        <v>70.977961004678519</v>
      </c>
      <c r="G61" s="94"/>
      <c r="H61" s="22" t="str">
        <f t="shared" si="15"/>
        <v/>
      </c>
      <c r="I61" s="22" t="str">
        <f t="shared" si="13"/>
        <v/>
      </c>
      <c r="J61" s="22" t="str">
        <f t="shared" si="16"/>
        <v>X</v>
      </c>
      <c r="K61" s="109"/>
      <c r="L61">
        <f t="shared" si="17"/>
        <v>0</v>
      </c>
      <c r="M61">
        <f t="shared" si="18"/>
        <v>100</v>
      </c>
      <c r="N61" s="20">
        <f t="shared" si="19"/>
        <v>70.977961004678519</v>
      </c>
    </row>
    <row r="62" spans="1:14">
      <c r="A62" s="19">
        <v>59</v>
      </c>
      <c r="D62" s="21">
        <f>(Zweitens!$J$22*Drittens!A62^2)+(Zweitens!$J$23*Drittens!A62)+Zweitens!$J$24</f>
        <v>72.672883748120981</v>
      </c>
      <c r="E62" s="95"/>
      <c r="F62" s="21">
        <f t="shared" si="5"/>
        <v>72.672883748120981</v>
      </c>
      <c r="G62" s="94"/>
      <c r="H62" s="22" t="str">
        <f t="shared" si="15"/>
        <v/>
      </c>
      <c r="I62" s="22" t="str">
        <f t="shared" si="13"/>
        <v/>
      </c>
      <c r="J62" s="22" t="str">
        <f t="shared" si="16"/>
        <v>X</v>
      </c>
      <c r="K62" s="109"/>
      <c r="L62">
        <f t="shared" si="17"/>
        <v>0</v>
      </c>
      <c r="M62">
        <f t="shared" si="18"/>
        <v>100</v>
      </c>
      <c r="N62" s="20">
        <f t="shared" si="19"/>
        <v>72.672883748120981</v>
      </c>
    </row>
    <row r="63" spans="1:14">
      <c r="A63" s="19">
        <v>60</v>
      </c>
      <c r="D63" s="21">
        <f>(Zweitens!$J$22*Drittens!A63^2)+(Zweitens!$J$23*Drittens!A63)+Zweitens!$J$24</f>
        <v>74.385203418125229</v>
      </c>
      <c r="E63" s="95"/>
      <c r="F63" s="21">
        <f t="shared" si="5"/>
        <v>74.385203418125229</v>
      </c>
      <c r="G63" s="94"/>
      <c r="H63" s="22" t="str">
        <f t="shared" si="15"/>
        <v/>
      </c>
      <c r="I63" s="22" t="str">
        <f t="shared" si="13"/>
        <v/>
      </c>
      <c r="J63" s="22" t="str">
        <f t="shared" si="16"/>
        <v>X</v>
      </c>
      <c r="K63" s="109"/>
      <c r="L63">
        <f t="shared" si="17"/>
        <v>0</v>
      </c>
      <c r="M63">
        <f t="shared" si="18"/>
        <v>100</v>
      </c>
      <c r="N63" s="20">
        <f t="shared" si="19"/>
        <v>74.385203418125229</v>
      </c>
    </row>
    <row r="64" spans="1:14">
      <c r="A64" s="19">
        <v>61</v>
      </c>
      <c r="D64" s="21">
        <f>(Zweitens!$J$22*Drittens!A64^2)+(Zweitens!$J$23*Drittens!A64)+Zweitens!$J$24</f>
        <v>76.114920014691236</v>
      </c>
      <c r="E64" s="95"/>
      <c r="F64" s="21">
        <f t="shared" si="5"/>
        <v>76.114920014691236</v>
      </c>
      <c r="G64" s="94"/>
      <c r="H64" s="22" t="str">
        <f t="shared" si="15"/>
        <v/>
      </c>
      <c r="I64" s="22" t="str">
        <f t="shared" si="13"/>
        <v/>
      </c>
      <c r="J64" s="22" t="str">
        <f t="shared" si="16"/>
        <v>X</v>
      </c>
      <c r="K64" s="109"/>
      <c r="L64">
        <f t="shared" si="17"/>
        <v>0</v>
      </c>
      <c r="M64">
        <f t="shared" si="18"/>
        <v>100</v>
      </c>
      <c r="N64" s="20">
        <f t="shared" si="19"/>
        <v>76.114920014691236</v>
      </c>
    </row>
    <row r="65" spans="1:14">
      <c r="A65" s="19">
        <v>62</v>
      </c>
      <c r="D65" s="21">
        <f>(Zweitens!$J$22*Drittens!A65^2)+(Zweitens!$J$23*Drittens!A65)+Zweitens!$J$24</f>
        <v>77.862033537819016</v>
      </c>
      <c r="E65" s="95"/>
      <c r="F65" s="21">
        <f t="shared" si="5"/>
        <v>77.862033537819016</v>
      </c>
      <c r="G65" s="94"/>
      <c r="H65" s="22" t="str">
        <f t="shared" si="15"/>
        <v/>
      </c>
      <c r="I65" s="22" t="str">
        <f t="shared" si="13"/>
        <v/>
      </c>
      <c r="J65" s="22" t="str">
        <f t="shared" si="16"/>
        <v>X</v>
      </c>
      <c r="K65" s="109"/>
      <c r="L65">
        <f t="shared" si="17"/>
        <v>0</v>
      </c>
      <c r="M65">
        <f t="shared" si="18"/>
        <v>100</v>
      </c>
      <c r="N65" s="20">
        <f t="shared" si="19"/>
        <v>77.862033537819016</v>
      </c>
    </row>
    <row r="66" spans="1:14">
      <c r="A66" s="19">
        <v>63</v>
      </c>
      <c r="D66" s="21">
        <f>(Zweitens!$J$22*Drittens!A66^2)+(Zweitens!$J$23*Drittens!A66)+Zweitens!$J$24</f>
        <v>79.626543987508555</v>
      </c>
      <c r="E66" s="95"/>
      <c r="F66" s="21">
        <f t="shared" si="5"/>
        <v>79.626543987508555</v>
      </c>
      <c r="G66" s="94"/>
      <c r="H66" s="22" t="str">
        <f t="shared" si="15"/>
        <v/>
      </c>
      <c r="I66" s="22" t="str">
        <f t="shared" si="13"/>
        <v/>
      </c>
      <c r="J66" s="22" t="str">
        <f t="shared" si="16"/>
        <v>X</v>
      </c>
      <c r="K66" s="109"/>
      <c r="L66">
        <f t="shared" si="17"/>
        <v>0</v>
      </c>
      <c r="M66">
        <f t="shared" si="18"/>
        <v>100</v>
      </c>
      <c r="N66" s="20">
        <f t="shared" si="19"/>
        <v>79.626543987508555</v>
      </c>
    </row>
    <row r="67" spans="1:14">
      <c r="A67" s="19">
        <v>64</v>
      </c>
      <c r="D67" s="21">
        <f>(Zweitens!$J$22*Drittens!A67^2)+(Zweitens!$J$23*Drittens!A67)+Zweitens!$J$24</f>
        <v>81.408451363759852</v>
      </c>
      <c r="E67" s="95"/>
      <c r="F67" s="21">
        <f t="shared" si="5"/>
        <v>81.408451363759852</v>
      </c>
      <c r="G67" s="94"/>
      <c r="H67" s="22" t="str">
        <f t="shared" si="15"/>
        <v/>
      </c>
      <c r="I67" s="22" t="str">
        <f t="shared" si="13"/>
        <v/>
      </c>
      <c r="J67" s="22" t="str">
        <f t="shared" si="16"/>
        <v>X</v>
      </c>
      <c r="K67" s="109"/>
      <c r="L67">
        <f t="shared" si="17"/>
        <v>0</v>
      </c>
      <c r="M67">
        <f t="shared" si="18"/>
        <v>100</v>
      </c>
      <c r="N67" s="20">
        <f t="shared" si="19"/>
        <v>81.408451363759852</v>
      </c>
    </row>
    <row r="68" spans="1:14">
      <c r="A68" s="19">
        <v>65</v>
      </c>
      <c r="D68" s="21">
        <f>(Zweitens!$J$22*Drittens!A68^2)+(Zweitens!$J$23*Drittens!A68)+Zweitens!$J$24</f>
        <v>83.207755666572936</v>
      </c>
      <c r="E68" s="95"/>
      <c r="F68" s="21">
        <f t="shared" si="5"/>
        <v>83.207755666572936</v>
      </c>
      <c r="G68" s="94"/>
      <c r="H68" s="22" t="str">
        <f t="shared" si="15"/>
        <v/>
      </c>
      <c r="I68" s="22" t="str">
        <f t="shared" si="13"/>
        <v/>
      </c>
      <c r="J68" s="22" t="str">
        <f t="shared" si="16"/>
        <v>X</v>
      </c>
      <c r="K68" s="109"/>
      <c r="L68">
        <f t="shared" si="17"/>
        <v>0</v>
      </c>
      <c r="M68">
        <f t="shared" si="18"/>
        <v>100</v>
      </c>
      <c r="N68" s="20">
        <f t="shared" si="19"/>
        <v>83.207755666572936</v>
      </c>
    </row>
    <row r="69" spans="1:14">
      <c r="A69" s="19">
        <v>66</v>
      </c>
      <c r="D69" s="21">
        <f>(Zweitens!$J$22*Drittens!A69^2)+(Zweitens!$J$23*Drittens!A69)+Zweitens!$J$24</f>
        <v>85.024456895947779</v>
      </c>
      <c r="E69" s="95"/>
      <c r="F69" s="21">
        <f t="shared" si="5"/>
        <v>85.024456895947779</v>
      </c>
      <c r="G69" s="94"/>
      <c r="H69" s="22" t="str">
        <f t="shared" si="15"/>
        <v/>
      </c>
      <c r="I69" s="22" t="str">
        <f t="shared" si="13"/>
        <v/>
      </c>
      <c r="J69" s="22" t="str">
        <f t="shared" si="16"/>
        <v>X</v>
      </c>
      <c r="K69" s="109"/>
      <c r="L69">
        <f t="shared" si="17"/>
        <v>0</v>
      </c>
      <c r="M69">
        <f t="shared" si="18"/>
        <v>100</v>
      </c>
      <c r="N69" s="20">
        <f t="shared" si="19"/>
        <v>85.024456895947779</v>
      </c>
    </row>
    <row r="70" spans="1:14">
      <c r="A70" s="19">
        <v>67</v>
      </c>
      <c r="D70" s="21">
        <f>(Zweitens!$J$22*Drittens!A70^2)+(Zweitens!$J$23*Drittens!A70)+Zweitens!$J$24</f>
        <v>86.85855505188438</v>
      </c>
      <c r="E70" s="95"/>
      <c r="F70" s="21">
        <f t="shared" si="5"/>
        <v>86.85855505188438</v>
      </c>
      <c r="G70" s="94"/>
      <c r="H70" s="22" t="str">
        <f t="shared" si="15"/>
        <v/>
      </c>
      <c r="I70" s="22" t="str">
        <f t="shared" si="13"/>
        <v/>
      </c>
      <c r="J70" s="22" t="str">
        <f t="shared" si="16"/>
        <v>X</v>
      </c>
      <c r="K70" s="109"/>
      <c r="L70">
        <f t="shared" si="17"/>
        <v>0</v>
      </c>
      <c r="M70">
        <f t="shared" si="18"/>
        <v>100</v>
      </c>
      <c r="N70" s="20">
        <f t="shared" si="19"/>
        <v>86.85855505188438</v>
      </c>
    </row>
    <row r="71" spans="1:14">
      <c r="A71" s="19">
        <v>68</v>
      </c>
      <c r="D71" s="21">
        <f>(Zweitens!$J$22*Drittens!A71^2)+(Zweitens!$J$23*Drittens!A71)+Zweitens!$J$24</f>
        <v>88.710050134382755</v>
      </c>
      <c r="E71" s="95"/>
      <c r="F71" s="21">
        <f t="shared" si="5"/>
        <v>88.710050134382755</v>
      </c>
      <c r="G71" s="94"/>
      <c r="H71" s="22" t="str">
        <f t="shared" si="15"/>
        <v/>
      </c>
      <c r="I71" s="22" t="str">
        <f t="shared" si="13"/>
        <v/>
      </c>
      <c r="J71" s="22" t="str">
        <f t="shared" si="16"/>
        <v>X</v>
      </c>
      <c r="K71" s="109"/>
      <c r="L71">
        <f t="shared" si="17"/>
        <v>0</v>
      </c>
      <c r="M71">
        <f t="shared" si="18"/>
        <v>100</v>
      </c>
      <c r="N71" s="20">
        <f t="shared" si="19"/>
        <v>88.710050134382755</v>
      </c>
    </row>
    <row r="72" spans="1:14">
      <c r="A72" s="19">
        <v>69</v>
      </c>
      <c r="D72" s="21">
        <f>(Zweitens!$J$22*Drittens!A72^2)+(Zweitens!$J$23*Drittens!A72)+Zweitens!$J$24</f>
        <v>90.578942143442887</v>
      </c>
      <c r="E72" s="95"/>
      <c r="F72" s="21">
        <f t="shared" si="5"/>
        <v>90.578942143442887</v>
      </c>
      <c r="G72" s="94"/>
      <c r="H72" s="22" t="str">
        <f t="shared" si="15"/>
        <v/>
      </c>
      <c r="I72" s="22" t="str">
        <f t="shared" si="13"/>
        <v/>
      </c>
      <c r="J72" s="22" t="str">
        <f t="shared" si="16"/>
        <v>X</v>
      </c>
      <c r="K72" s="109"/>
      <c r="L72">
        <f t="shared" si="17"/>
        <v>0</v>
      </c>
      <c r="M72">
        <f t="shared" si="18"/>
        <v>100</v>
      </c>
      <c r="N72" s="20">
        <f t="shared" si="19"/>
        <v>90.578942143442887</v>
      </c>
    </row>
    <row r="73" spans="1:14">
      <c r="A73" s="19">
        <v>70</v>
      </c>
      <c r="D73" s="21">
        <f>(Zweitens!$J$22*Drittens!A73^2)+(Zweitens!$J$23*Drittens!A73)+Zweitens!$J$24</f>
        <v>92.465231079064793</v>
      </c>
      <c r="E73" s="95"/>
      <c r="F73" s="21">
        <f t="shared" si="5"/>
        <v>92.465231079064793</v>
      </c>
      <c r="G73" s="94"/>
      <c r="H73" s="22" t="str">
        <f t="shared" si="15"/>
        <v/>
      </c>
      <c r="I73" s="22" t="str">
        <f t="shared" si="13"/>
        <v/>
      </c>
      <c r="J73" s="22" t="str">
        <f t="shared" si="16"/>
        <v>X</v>
      </c>
      <c r="K73" s="109"/>
      <c r="L73">
        <f t="shared" si="17"/>
        <v>0</v>
      </c>
      <c r="M73">
        <f t="shared" si="18"/>
        <v>100</v>
      </c>
      <c r="N73" s="20">
        <f t="shared" si="19"/>
        <v>92.465231079064793</v>
      </c>
    </row>
    <row r="74" spans="1:14">
      <c r="A74" s="19">
        <v>71</v>
      </c>
      <c r="D74" s="21">
        <f>(Zweitens!$J$22*Drittens!A74^2)+(Zweitens!$J$23*Drittens!A74)+Zweitens!$J$24</f>
        <v>94.368916941248457</v>
      </c>
      <c r="E74" s="95"/>
      <c r="F74" s="21">
        <f t="shared" ref="F74:F103" si="20">N74</f>
        <v>94.368916941248457</v>
      </c>
      <c r="G74" s="94"/>
      <c r="H74" s="22" t="str">
        <f t="shared" si="15"/>
        <v/>
      </c>
      <c r="I74" s="22" t="str">
        <f t="shared" si="13"/>
        <v/>
      </c>
      <c r="J74" s="22" t="str">
        <f t="shared" si="16"/>
        <v>X</v>
      </c>
      <c r="K74" s="109"/>
      <c r="L74">
        <f t="shared" si="17"/>
        <v>0</v>
      </c>
      <c r="M74">
        <f t="shared" si="18"/>
        <v>100</v>
      </c>
      <c r="N74" s="20">
        <f t="shared" si="19"/>
        <v>94.368916941248457</v>
      </c>
    </row>
    <row r="75" spans="1:14">
      <c r="A75" s="19">
        <v>72</v>
      </c>
      <c r="D75" s="21">
        <f>(Zweitens!$J$22*Drittens!A75^2)+(Zweitens!$J$23*Drittens!A75)+Zweitens!$J$24</f>
        <v>96.289999729993909</v>
      </c>
      <c r="E75" s="95"/>
      <c r="F75" s="21">
        <f t="shared" si="20"/>
        <v>96.289999729993909</v>
      </c>
      <c r="G75" s="94"/>
      <c r="H75" s="22" t="str">
        <f t="shared" si="15"/>
        <v/>
      </c>
      <c r="I75" s="22" t="str">
        <f t="shared" si="13"/>
        <v/>
      </c>
      <c r="J75" s="22" t="str">
        <f t="shared" si="16"/>
        <v>X</v>
      </c>
      <c r="K75" s="109"/>
      <c r="L75">
        <f t="shared" si="17"/>
        <v>0</v>
      </c>
      <c r="M75">
        <f t="shared" si="18"/>
        <v>100</v>
      </c>
      <c r="N75" s="20">
        <f t="shared" si="19"/>
        <v>96.289999729993909</v>
      </c>
    </row>
    <row r="76" spans="1:14">
      <c r="A76" s="19">
        <v>73</v>
      </c>
      <c r="D76" s="21">
        <f>(Zweitens!$J$22*Drittens!A76^2)+(Zweitens!$J$23*Drittens!A76)+Zweitens!$J$24</f>
        <v>98.228479445301105</v>
      </c>
      <c r="E76" s="95"/>
      <c r="F76" s="21">
        <f t="shared" si="20"/>
        <v>98.228479445301105</v>
      </c>
      <c r="G76" s="94"/>
      <c r="H76" s="22" t="str">
        <f t="shared" si="15"/>
        <v/>
      </c>
      <c r="I76" s="22" t="str">
        <f t="shared" si="13"/>
        <v/>
      </c>
      <c r="J76" s="22" t="str">
        <f t="shared" si="16"/>
        <v>X</v>
      </c>
      <c r="K76" s="109"/>
      <c r="L76">
        <f t="shared" si="17"/>
        <v>0</v>
      </c>
      <c r="M76">
        <f t="shared" si="18"/>
        <v>100</v>
      </c>
      <c r="N76" s="20">
        <f t="shared" si="19"/>
        <v>98.228479445301105</v>
      </c>
    </row>
    <row r="77" spans="1:14">
      <c r="A77" s="19">
        <v>74</v>
      </c>
      <c r="D77" s="21">
        <f>(Zweitens!$J$22*Drittens!A77^2)+(Zweitens!$J$23*Drittens!A77)+Zweitens!$J$24</f>
        <v>100.18435608717009</v>
      </c>
      <c r="E77" s="95"/>
      <c r="F77" s="21">
        <f t="shared" si="20"/>
        <v>100.18435608717009</v>
      </c>
      <c r="G77" s="94"/>
      <c r="H77" s="22" t="str">
        <f t="shared" si="15"/>
        <v/>
      </c>
      <c r="I77" s="22" t="str">
        <f t="shared" si="13"/>
        <v/>
      </c>
      <c r="J77" s="22" t="str">
        <f t="shared" si="16"/>
        <v>X</v>
      </c>
      <c r="K77" s="109"/>
      <c r="L77">
        <f t="shared" si="17"/>
        <v>0</v>
      </c>
      <c r="M77">
        <f t="shared" si="18"/>
        <v>100</v>
      </c>
      <c r="N77" s="20">
        <f t="shared" si="19"/>
        <v>100.18435608717009</v>
      </c>
    </row>
    <row r="78" spans="1:14">
      <c r="A78" s="19">
        <v>75</v>
      </c>
      <c r="D78" s="21">
        <f>(Zweitens!$J$22*Drittens!A78^2)+(Zweitens!$J$23*Drittens!A78)+Zweitens!$J$24</f>
        <v>102.15762965560081</v>
      </c>
      <c r="E78" s="95"/>
      <c r="F78" s="21">
        <f t="shared" si="20"/>
        <v>102.15762965560081</v>
      </c>
      <c r="G78" s="94"/>
      <c r="H78" s="22" t="str">
        <f t="shared" si="15"/>
        <v/>
      </c>
      <c r="I78" s="22" t="str">
        <f t="shared" si="13"/>
        <v/>
      </c>
      <c r="J78" s="22" t="str">
        <f t="shared" si="16"/>
        <v>X</v>
      </c>
      <c r="K78" s="109"/>
      <c r="L78">
        <f t="shared" si="17"/>
        <v>0</v>
      </c>
      <c r="M78">
        <f t="shared" si="18"/>
        <v>100</v>
      </c>
      <c r="N78" s="20">
        <f t="shared" si="19"/>
        <v>102.15762965560081</v>
      </c>
    </row>
    <row r="79" spans="1:14">
      <c r="A79" s="19">
        <v>76</v>
      </c>
      <c r="D79" s="21">
        <f>(Zweitens!$J$22*Drittens!A79^2)+(Zweitens!$J$23*Drittens!A79)+Zweitens!$J$24</f>
        <v>104.14830015059333</v>
      </c>
      <c r="E79" s="95"/>
      <c r="F79" s="21">
        <f t="shared" si="20"/>
        <v>104.14830015059333</v>
      </c>
      <c r="G79" s="94"/>
      <c r="H79" s="22" t="str">
        <f t="shared" si="15"/>
        <v/>
      </c>
      <c r="I79" s="22" t="str">
        <f t="shared" si="13"/>
        <v/>
      </c>
      <c r="J79" s="22" t="str">
        <f t="shared" si="16"/>
        <v>X</v>
      </c>
      <c r="K79" s="109"/>
      <c r="L79">
        <f t="shared" si="17"/>
        <v>0</v>
      </c>
      <c r="M79">
        <f t="shared" si="18"/>
        <v>100</v>
      </c>
      <c r="N79" s="20">
        <f t="shared" si="19"/>
        <v>104.14830015059333</v>
      </c>
    </row>
    <row r="80" spans="1:14">
      <c r="A80" s="19">
        <v>77</v>
      </c>
      <c r="D80" s="21">
        <f>(Zweitens!$J$22*Drittens!A80^2)+(Zweitens!$J$23*Drittens!A80)+Zweitens!$J$24</f>
        <v>106.1563675721476</v>
      </c>
      <c r="E80" s="95"/>
      <c r="F80" s="21">
        <f t="shared" si="20"/>
        <v>106.1563675721476</v>
      </c>
      <c r="G80" s="94"/>
      <c r="H80" s="22" t="str">
        <f t="shared" si="15"/>
        <v/>
      </c>
      <c r="I80" s="22" t="str">
        <f t="shared" si="13"/>
        <v/>
      </c>
      <c r="J80" s="22" t="str">
        <f t="shared" si="16"/>
        <v>X</v>
      </c>
      <c r="K80" s="109"/>
      <c r="L80">
        <f t="shared" si="17"/>
        <v>0</v>
      </c>
      <c r="M80">
        <f t="shared" si="18"/>
        <v>100</v>
      </c>
      <c r="N80" s="20">
        <f t="shared" si="19"/>
        <v>106.1563675721476</v>
      </c>
    </row>
    <row r="81" spans="1:14">
      <c r="A81" s="19">
        <v>78</v>
      </c>
      <c r="D81" s="21">
        <f>(Zweitens!$J$22*Drittens!A81^2)+(Zweitens!$J$23*Drittens!A81)+Zweitens!$J$24</f>
        <v>108.18183192026363</v>
      </c>
      <c r="E81" s="95"/>
      <c r="F81" s="21">
        <f t="shared" si="20"/>
        <v>108.18183192026363</v>
      </c>
      <c r="G81" s="94"/>
      <c r="H81" s="22" t="str">
        <f t="shared" si="15"/>
        <v/>
      </c>
      <c r="I81" s="22" t="str">
        <f t="shared" si="13"/>
        <v/>
      </c>
      <c r="J81" s="22" t="str">
        <f t="shared" si="16"/>
        <v>X</v>
      </c>
      <c r="K81" s="109"/>
      <c r="L81">
        <f t="shared" si="17"/>
        <v>0</v>
      </c>
      <c r="M81">
        <f t="shared" si="18"/>
        <v>100</v>
      </c>
      <c r="N81" s="20">
        <f t="shared" si="19"/>
        <v>108.18183192026363</v>
      </c>
    </row>
    <row r="82" spans="1:14">
      <c r="A82" s="19">
        <v>79</v>
      </c>
      <c r="D82" s="21">
        <f>(Zweitens!$J$22*Drittens!A82^2)+(Zweitens!$J$23*Drittens!A82)+Zweitens!$J$24</f>
        <v>110.22469319494144</v>
      </c>
      <c r="E82" s="95"/>
      <c r="F82" s="21">
        <f t="shared" si="20"/>
        <v>110.22469319494144</v>
      </c>
      <c r="G82" s="94"/>
      <c r="H82" s="22" t="str">
        <f t="shared" si="15"/>
        <v/>
      </c>
      <c r="I82" s="22" t="str">
        <f t="shared" si="13"/>
        <v/>
      </c>
      <c r="J82" s="22" t="str">
        <f t="shared" si="16"/>
        <v>X</v>
      </c>
      <c r="K82" s="109"/>
      <c r="L82">
        <f t="shared" si="17"/>
        <v>0</v>
      </c>
      <c r="M82">
        <f t="shared" si="18"/>
        <v>100</v>
      </c>
      <c r="N82" s="20">
        <f t="shared" si="19"/>
        <v>110.22469319494144</v>
      </c>
    </row>
    <row r="83" spans="1:14">
      <c r="A83" s="19">
        <v>80</v>
      </c>
      <c r="D83" s="21">
        <f>(Zweitens!$J$22*Drittens!A83^2)+(Zweitens!$J$23*Drittens!A83)+Zweitens!$J$24</f>
        <v>112.284951396181</v>
      </c>
      <c r="E83" s="95"/>
      <c r="F83" s="21">
        <f t="shared" si="20"/>
        <v>112.284951396181</v>
      </c>
      <c r="G83" s="94"/>
      <c r="H83" s="22" t="str">
        <f t="shared" si="15"/>
        <v/>
      </c>
      <c r="I83" s="22" t="str">
        <f t="shared" si="13"/>
        <v/>
      </c>
      <c r="J83" s="22" t="str">
        <f t="shared" si="16"/>
        <v>X</v>
      </c>
      <c r="K83" s="109"/>
      <c r="L83">
        <f t="shared" si="17"/>
        <v>0</v>
      </c>
      <c r="M83">
        <f t="shared" si="18"/>
        <v>100</v>
      </c>
      <c r="N83" s="20">
        <f t="shared" si="19"/>
        <v>112.284951396181</v>
      </c>
    </row>
    <row r="84" spans="1:14">
      <c r="A84" s="19">
        <v>81</v>
      </c>
      <c r="D84" s="21">
        <f>(Zweitens!$J$22*Drittens!A84^2)+(Zweitens!$J$23*Drittens!A84)+Zweitens!$J$24</f>
        <v>114.36260652398234</v>
      </c>
      <c r="E84" s="95"/>
      <c r="F84" s="21">
        <f t="shared" si="20"/>
        <v>114.36260652398234</v>
      </c>
      <c r="G84" s="94"/>
      <c r="H84" s="22" t="str">
        <f t="shared" si="15"/>
        <v/>
      </c>
      <c r="I84" s="22" t="str">
        <f t="shared" si="13"/>
        <v/>
      </c>
      <c r="J84" s="22" t="str">
        <f t="shared" si="16"/>
        <v>X</v>
      </c>
      <c r="K84" s="109"/>
      <c r="L84">
        <f t="shared" si="17"/>
        <v>0</v>
      </c>
      <c r="M84">
        <f t="shared" si="18"/>
        <v>100</v>
      </c>
      <c r="N84" s="20">
        <f t="shared" si="19"/>
        <v>114.36260652398234</v>
      </c>
    </row>
    <row r="85" spans="1:14">
      <c r="A85" s="19">
        <v>82</v>
      </c>
      <c r="D85" s="21">
        <f>(Zweitens!$J$22*Drittens!A85^2)+(Zweitens!$J$23*Drittens!A85)+Zweitens!$J$24</f>
        <v>116.45765857834544</v>
      </c>
      <c r="E85" s="95"/>
      <c r="F85" s="21">
        <f t="shared" si="20"/>
        <v>116.45765857834544</v>
      </c>
      <c r="G85" s="94"/>
      <c r="H85" s="22" t="str">
        <f t="shared" si="15"/>
        <v/>
      </c>
      <c r="I85" s="22" t="str">
        <f t="shared" si="13"/>
        <v/>
      </c>
      <c r="J85" s="22" t="str">
        <f t="shared" si="16"/>
        <v>X</v>
      </c>
      <c r="K85" s="109"/>
      <c r="L85">
        <f t="shared" si="17"/>
        <v>0</v>
      </c>
      <c r="M85">
        <f t="shared" si="18"/>
        <v>100</v>
      </c>
      <c r="N85" s="20">
        <f t="shared" si="19"/>
        <v>116.45765857834544</v>
      </c>
    </row>
    <row r="86" spans="1:14">
      <c r="A86" s="19">
        <v>83</v>
      </c>
      <c r="D86" s="21">
        <f>(Zweitens!$J$22*Drittens!A86^2)+(Zweitens!$J$23*Drittens!A86)+Zweitens!$J$24</f>
        <v>118.57010755927031</v>
      </c>
      <c r="E86" s="95"/>
      <c r="F86" s="21">
        <f t="shared" si="20"/>
        <v>118.57010755927031</v>
      </c>
      <c r="G86" s="94"/>
      <c r="H86" s="22" t="str">
        <f t="shared" si="15"/>
        <v/>
      </c>
      <c r="I86" s="22" t="str">
        <f t="shared" si="13"/>
        <v/>
      </c>
      <c r="J86" s="22" t="str">
        <f t="shared" si="16"/>
        <v>X</v>
      </c>
      <c r="K86" s="109"/>
      <c r="L86">
        <f t="shared" si="17"/>
        <v>0</v>
      </c>
      <c r="M86">
        <f t="shared" si="18"/>
        <v>100</v>
      </c>
      <c r="N86" s="20">
        <f t="shared" si="19"/>
        <v>118.57010755927031</v>
      </c>
    </row>
    <row r="87" spans="1:14">
      <c r="A87" s="19">
        <v>84</v>
      </c>
      <c r="D87" s="21">
        <f>(Zweitens!$J$22*Drittens!A87^2)+(Zweitens!$J$23*Drittens!A87)+Zweitens!$J$24</f>
        <v>120.69995346675695</v>
      </c>
      <c r="E87" s="95"/>
      <c r="F87" s="21">
        <f t="shared" si="20"/>
        <v>120.69995346675695</v>
      </c>
      <c r="G87" s="94"/>
      <c r="H87" s="22" t="str">
        <f t="shared" si="15"/>
        <v/>
      </c>
      <c r="I87" s="22" t="str">
        <f t="shared" si="13"/>
        <v/>
      </c>
      <c r="J87" s="22" t="str">
        <f t="shared" si="16"/>
        <v>X</v>
      </c>
      <c r="K87" s="109"/>
      <c r="L87">
        <f t="shared" si="17"/>
        <v>0</v>
      </c>
      <c r="M87">
        <f t="shared" si="18"/>
        <v>100</v>
      </c>
      <c r="N87" s="20">
        <f t="shared" si="19"/>
        <v>120.69995346675695</v>
      </c>
    </row>
    <row r="88" spans="1:14">
      <c r="A88" s="19">
        <v>85</v>
      </c>
      <c r="D88" s="21">
        <f>(Zweitens!$J$22*Drittens!A88^2)+(Zweitens!$J$23*Drittens!A88)+Zweitens!$J$24</f>
        <v>122.84719630080535</v>
      </c>
      <c r="E88" s="95"/>
      <c r="F88" s="21">
        <f t="shared" si="20"/>
        <v>122.84719630080535</v>
      </c>
      <c r="G88" s="94"/>
      <c r="H88" s="22" t="str">
        <f t="shared" si="15"/>
        <v/>
      </c>
      <c r="I88" s="22" t="str">
        <f t="shared" si="13"/>
        <v/>
      </c>
      <c r="J88" s="22" t="str">
        <f t="shared" si="16"/>
        <v>X</v>
      </c>
      <c r="K88" s="109"/>
      <c r="L88">
        <f t="shared" si="17"/>
        <v>0</v>
      </c>
      <c r="M88">
        <f t="shared" si="18"/>
        <v>100</v>
      </c>
      <c r="N88" s="20">
        <f t="shared" si="19"/>
        <v>122.84719630080535</v>
      </c>
    </row>
    <row r="89" spans="1:14">
      <c r="A89" s="19">
        <v>86</v>
      </c>
      <c r="D89" s="21">
        <f>(Zweitens!$J$22*Drittens!A89^2)+(Zweitens!$J$23*Drittens!A89)+Zweitens!$J$24</f>
        <v>125.01183606141552</v>
      </c>
      <c r="E89" s="95"/>
      <c r="F89" s="21">
        <f t="shared" si="20"/>
        <v>125.01183606141552</v>
      </c>
      <c r="G89" s="94"/>
      <c r="H89" s="22" t="str">
        <f t="shared" si="15"/>
        <v/>
      </c>
      <c r="I89" s="22" t="str">
        <f t="shared" ref="I89:I103" si="21">IF(AND(D89&lt;&gt;"",B89&lt;&gt;"",ABS(B89-D89)&lt;$D$3),"X","")</f>
        <v/>
      </c>
      <c r="J89" s="22" t="str">
        <f t="shared" si="16"/>
        <v>X</v>
      </c>
      <c r="K89" s="109"/>
      <c r="L89">
        <f t="shared" si="17"/>
        <v>0</v>
      </c>
      <c r="M89">
        <f t="shared" si="18"/>
        <v>100</v>
      </c>
      <c r="N89" s="20">
        <f t="shared" si="19"/>
        <v>125.01183606141552</v>
      </c>
    </row>
    <row r="90" spans="1:14">
      <c r="A90" s="19">
        <v>87</v>
      </c>
      <c r="D90" s="21">
        <f>(Zweitens!$J$22*Drittens!A90^2)+(Zweitens!$J$23*Drittens!A90)+Zweitens!$J$24</f>
        <v>127.19387274858745</v>
      </c>
      <c r="E90" s="95"/>
      <c r="F90" s="21">
        <f t="shared" si="20"/>
        <v>127.19387274858745</v>
      </c>
      <c r="G90" s="94"/>
      <c r="H90" s="22" t="str">
        <f t="shared" si="15"/>
        <v/>
      </c>
      <c r="I90" s="22" t="str">
        <f t="shared" si="21"/>
        <v/>
      </c>
      <c r="J90" s="22" t="str">
        <f t="shared" si="16"/>
        <v>X</v>
      </c>
      <c r="K90" s="109"/>
      <c r="L90">
        <f t="shared" si="17"/>
        <v>0</v>
      </c>
      <c r="M90">
        <f t="shared" si="18"/>
        <v>100</v>
      </c>
      <c r="N90" s="20">
        <f t="shared" si="19"/>
        <v>127.19387274858745</v>
      </c>
    </row>
    <row r="91" spans="1:14">
      <c r="A91" s="19">
        <v>88</v>
      </c>
      <c r="D91" s="21">
        <f>(Zweitens!$J$22*Drittens!A91^2)+(Zweitens!$J$23*Drittens!A91)+Zweitens!$J$24</f>
        <v>129.39330636232114</v>
      </c>
      <c r="E91" s="95"/>
      <c r="F91" s="21">
        <f t="shared" si="20"/>
        <v>129.39330636232114</v>
      </c>
      <c r="G91" s="94"/>
      <c r="H91" s="22" t="str">
        <f t="shared" si="15"/>
        <v/>
      </c>
      <c r="I91" s="22" t="str">
        <f t="shared" si="21"/>
        <v/>
      </c>
      <c r="J91" s="22" t="str">
        <f t="shared" si="16"/>
        <v>X</v>
      </c>
      <c r="K91" s="109"/>
      <c r="L91">
        <f t="shared" si="17"/>
        <v>0</v>
      </c>
      <c r="M91">
        <f t="shared" si="18"/>
        <v>100</v>
      </c>
      <c r="N91" s="20">
        <f t="shared" si="19"/>
        <v>129.39330636232114</v>
      </c>
    </row>
    <row r="92" spans="1:14">
      <c r="A92" s="19">
        <v>89</v>
      </c>
      <c r="D92" s="21">
        <f>(Zweitens!$J$22*Drittens!A92^2)+(Zweitens!$J$23*Drittens!A92)+Zweitens!$J$24</f>
        <v>131.6101369026166</v>
      </c>
      <c r="E92" s="95"/>
      <c r="F92" s="21">
        <f t="shared" si="20"/>
        <v>131.6101369026166</v>
      </c>
      <c r="G92" s="94"/>
      <c r="H92" s="22" t="str">
        <f t="shared" si="15"/>
        <v/>
      </c>
      <c r="I92" s="22" t="str">
        <f t="shared" si="21"/>
        <v/>
      </c>
      <c r="J92" s="22" t="str">
        <f t="shared" si="16"/>
        <v>X</v>
      </c>
      <c r="K92" s="109"/>
      <c r="L92">
        <f t="shared" si="17"/>
        <v>0</v>
      </c>
      <c r="M92">
        <f t="shared" si="18"/>
        <v>100</v>
      </c>
      <c r="N92" s="20">
        <f t="shared" si="19"/>
        <v>131.6101369026166</v>
      </c>
    </row>
    <row r="93" spans="1:14">
      <c r="A93" s="19">
        <v>90</v>
      </c>
      <c r="D93" s="21">
        <f>(Zweitens!$J$22*Drittens!A93^2)+(Zweitens!$J$23*Drittens!A93)+Zweitens!$J$24</f>
        <v>133.84436436947385</v>
      </c>
      <c r="E93" s="95"/>
      <c r="F93" s="21">
        <f t="shared" si="20"/>
        <v>133.84436436947385</v>
      </c>
      <c r="G93" s="94"/>
      <c r="H93" s="22" t="str">
        <f t="shared" si="15"/>
        <v/>
      </c>
      <c r="I93" s="22" t="str">
        <f t="shared" si="21"/>
        <v/>
      </c>
      <c r="J93" s="22" t="str">
        <f t="shared" si="16"/>
        <v>X</v>
      </c>
      <c r="K93" s="109"/>
      <c r="L93">
        <f t="shared" si="17"/>
        <v>0</v>
      </c>
      <c r="M93">
        <f t="shared" si="18"/>
        <v>100</v>
      </c>
      <c r="N93" s="20">
        <f t="shared" si="19"/>
        <v>133.84436436947385</v>
      </c>
    </row>
    <row r="94" spans="1:14">
      <c r="A94" s="19">
        <v>91</v>
      </c>
      <c r="D94" s="21">
        <f>(Zweitens!$J$22*Drittens!A94^2)+(Zweitens!$J$23*Drittens!A94)+Zweitens!$J$24</f>
        <v>136.09598876289283</v>
      </c>
      <c r="E94" s="95"/>
      <c r="F94" s="21">
        <f t="shared" si="20"/>
        <v>136.09598876289283</v>
      </c>
      <c r="G94" s="94"/>
      <c r="H94" s="22" t="str">
        <f t="shared" si="15"/>
        <v/>
      </c>
      <c r="I94" s="22" t="str">
        <f t="shared" si="21"/>
        <v/>
      </c>
      <c r="J94" s="22" t="str">
        <f t="shared" si="16"/>
        <v>X</v>
      </c>
      <c r="K94" s="109"/>
      <c r="L94">
        <f t="shared" si="17"/>
        <v>0</v>
      </c>
      <c r="M94">
        <f t="shared" si="18"/>
        <v>100</v>
      </c>
      <c r="N94" s="20">
        <f t="shared" si="19"/>
        <v>136.09598876289283</v>
      </c>
    </row>
    <row r="95" spans="1:14">
      <c r="A95" s="19">
        <v>92</v>
      </c>
      <c r="D95" s="21">
        <f>(Zweitens!$J$22*Drittens!A95^2)+(Zweitens!$J$23*Drittens!A95)+Zweitens!$J$24</f>
        <v>138.3650100828736</v>
      </c>
      <c r="E95" s="95"/>
      <c r="F95" s="21">
        <f t="shared" si="20"/>
        <v>138.3650100828736</v>
      </c>
      <c r="G95" s="94"/>
      <c r="H95" s="22" t="str">
        <f t="shared" si="15"/>
        <v/>
      </c>
      <c r="I95" s="22" t="str">
        <f t="shared" si="21"/>
        <v/>
      </c>
      <c r="J95" s="22" t="str">
        <f t="shared" si="16"/>
        <v>X</v>
      </c>
      <c r="K95" s="109"/>
      <c r="L95">
        <f t="shared" si="17"/>
        <v>0</v>
      </c>
      <c r="M95">
        <f t="shared" si="18"/>
        <v>100</v>
      </c>
      <c r="N95" s="20">
        <f t="shared" si="19"/>
        <v>138.3650100828736</v>
      </c>
    </row>
    <row r="96" spans="1:14">
      <c r="A96" s="19">
        <v>93</v>
      </c>
      <c r="D96" s="21">
        <f>(Zweitens!$J$22*Drittens!A96^2)+(Zweitens!$J$23*Drittens!A96)+Zweitens!$J$24</f>
        <v>140.65142832941615</v>
      </c>
      <c r="E96" s="95"/>
      <c r="F96" s="21">
        <f t="shared" si="20"/>
        <v>140.65142832941615</v>
      </c>
      <c r="G96" s="94"/>
      <c r="H96" s="22" t="str">
        <f t="shared" si="15"/>
        <v/>
      </c>
      <c r="I96" s="22" t="str">
        <f t="shared" si="21"/>
        <v/>
      </c>
      <c r="J96" s="22" t="str">
        <f t="shared" si="16"/>
        <v>X</v>
      </c>
      <c r="K96" s="109"/>
      <c r="L96">
        <f t="shared" si="17"/>
        <v>0</v>
      </c>
      <c r="M96">
        <f t="shared" si="18"/>
        <v>100</v>
      </c>
      <c r="N96" s="20">
        <f t="shared" si="19"/>
        <v>140.65142832941615</v>
      </c>
    </row>
    <row r="97" spans="1:14">
      <c r="A97" s="19">
        <v>94</v>
      </c>
      <c r="D97" s="21">
        <f>(Zweitens!$J$22*Drittens!A97^2)+(Zweitens!$J$23*Drittens!A97)+Zweitens!$J$24</f>
        <v>142.95524350252043</v>
      </c>
      <c r="E97" s="95"/>
      <c r="F97" s="21">
        <f t="shared" si="20"/>
        <v>142.95524350252043</v>
      </c>
      <c r="G97" s="94"/>
      <c r="H97" s="22" t="str">
        <f t="shared" si="15"/>
        <v/>
      </c>
      <c r="I97" s="22" t="str">
        <f t="shared" si="21"/>
        <v/>
      </c>
      <c r="J97" s="22" t="str">
        <f t="shared" si="16"/>
        <v>X</v>
      </c>
      <c r="K97" s="109"/>
      <c r="L97">
        <f t="shared" si="17"/>
        <v>0</v>
      </c>
      <c r="M97">
        <f t="shared" si="18"/>
        <v>100</v>
      </c>
      <c r="N97" s="20">
        <f t="shared" si="19"/>
        <v>142.95524350252043</v>
      </c>
    </row>
    <row r="98" spans="1:14">
      <c r="A98" s="19">
        <v>95</v>
      </c>
      <c r="D98" s="21">
        <f>(Zweitens!$J$22*Drittens!A98^2)+(Zweitens!$J$23*Drittens!A98)+Zweitens!$J$24</f>
        <v>145.2764556021865</v>
      </c>
      <c r="E98" s="95"/>
      <c r="F98" s="21">
        <f t="shared" si="20"/>
        <v>145.2764556021865</v>
      </c>
      <c r="G98" s="94"/>
      <c r="H98" s="22" t="str">
        <f t="shared" si="15"/>
        <v/>
      </c>
      <c r="I98" s="22" t="str">
        <f t="shared" si="21"/>
        <v/>
      </c>
      <c r="J98" s="22" t="str">
        <f t="shared" si="16"/>
        <v>X</v>
      </c>
      <c r="K98" s="109"/>
      <c r="L98">
        <f t="shared" si="17"/>
        <v>0</v>
      </c>
      <c r="M98">
        <f t="shared" si="18"/>
        <v>100</v>
      </c>
      <c r="N98" s="20">
        <f t="shared" si="19"/>
        <v>145.2764556021865</v>
      </c>
    </row>
    <row r="99" spans="1:14">
      <c r="A99" s="19">
        <v>96</v>
      </c>
      <c r="D99" s="21">
        <f>(Zweitens!$J$22*Drittens!A99^2)+(Zweitens!$J$23*Drittens!A99)+Zweitens!$J$24</f>
        <v>147.61506462841433</v>
      </c>
      <c r="E99" s="95"/>
      <c r="F99" s="21">
        <f t="shared" si="20"/>
        <v>147.61506462841433</v>
      </c>
      <c r="G99" s="94"/>
      <c r="H99" s="22" t="str">
        <f t="shared" si="15"/>
        <v/>
      </c>
      <c r="I99" s="22" t="str">
        <f t="shared" si="21"/>
        <v/>
      </c>
      <c r="J99" s="22" t="str">
        <f t="shared" si="16"/>
        <v>X</v>
      </c>
      <c r="K99" s="109"/>
      <c r="L99">
        <f t="shared" si="17"/>
        <v>0</v>
      </c>
      <c r="M99">
        <f t="shared" si="18"/>
        <v>100</v>
      </c>
      <c r="N99" s="20">
        <f t="shared" si="19"/>
        <v>147.61506462841433</v>
      </c>
    </row>
    <row r="100" spans="1:14">
      <c r="A100" s="19">
        <v>97</v>
      </c>
      <c r="D100" s="21">
        <f>(Zweitens!$J$22*Drittens!A100^2)+(Zweitens!$J$23*Drittens!A100)+Zweitens!$J$24</f>
        <v>149.97107058120395</v>
      </c>
      <c r="E100" s="95"/>
      <c r="F100" s="21">
        <f t="shared" si="20"/>
        <v>149.97107058120395</v>
      </c>
      <c r="G100" s="94"/>
      <c r="H100" s="22" t="str">
        <f t="shared" si="15"/>
        <v/>
      </c>
      <c r="I100" s="22" t="str">
        <f t="shared" si="21"/>
        <v/>
      </c>
      <c r="J100" s="22" t="str">
        <f t="shared" si="16"/>
        <v>X</v>
      </c>
      <c r="K100" s="109"/>
      <c r="L100">
        <f t="shared" si="17"/>
        <v>0</v>
      </c>
      <c r="M100">
        <f t="shared" si="18"/>
        <v>100</v>
      </c>
      <c r="N100" s="20">
        <f t="shared" si="19"/>
        <v>149.97107058120395</v>
      </c>
    </row>
    <row r="101" spans="1:14">
      <c r="A101" s="19">
        <v>98</v>
      </c>
      <c r="D101" s="21">
        <f>(Zweitens!$J$22*Drittens!A101^2)+(Zweitens!$J$23*Drittens!A101)+Zweitens!$J$24</f>
        <v>152.34447346055529</v>
      </c>
      <c r="E101" s="95"/>
      <c r="F101" s="21">
        <f t="shared" si="20"/>
        <v>152.34447346055529</v>
      </c>
      <c r="G101" s="94"/>
      <c r="H101" s="22" t="str">
        <f t="shared" si="15"/>
        <v/>
      </c>
      <c r="I101" s="22" t="str">
        <f t="shared" si="21"/>
        <v/>
      </c>
      <c r="J101" s="22" t="str">
        <f t="shared" si="16"/>
        <v>X</v>
      </c>
      <c r="K101" s="109"/>
      <c r="L101">
        <f t="shared" si="17"/>
        <v>0</v>
      </c>
      <c r="M101">
        <f t="shared" si="18"/>
        <v>100</v>
      </c>
      <c r="N101" s="20">
        <f t="shared" si="19"/>
        <v>152.34447346055529</v>
      </c>
    </row>
    <row r="102" spans="1:14">
      <c r="A102" s="19">
        <v>99</v>
      </c>
      <c r="D102" s="21">
        <f>(Zweitens!$J$22*Drittens!A102^2)+(Zweitens!$J$23*Drittens!A102)+Zweitens!$J$24</f>
        <v>154.73527326646843</v>
      </c>
      <c r="E102" s="95"/>
      <c r="F102" s="21">
        <f t="shared" si="20"/>
        <v>154.73527326646843</v>
      </c>
      <c r="G102" s="94"/>
      <c r="H102" s="22" t="str">
        <f t="shared" si="15"/>
        <v/>
      </c>
      <c r="I102" s="22" t="str">
        <f t="shared" si="21"/>
        <v/>
      </c>
      <c r="J102" s="22" t="str">
        <f t="shared" si="16"/>
        <v>X</v>
      </c>
      <c r="K102" s="109"/>
      <c r="L102">
        <f t="shared" si="17"/>
        <v>0</v>
      </c>
      <c r="M102">
        <f t="shared" si="18"/>
        <v>100</v>
      </c>
      <c r="N102" s="20">
        <f t="shared" si="19"/>
        <v>154.73527326646843</v>
      </c>
    </row>
    <row r="103" spans="1:14">
      <c r="A103" s="19">
        <v>100</v>
      </c>
      <c r="D103" s="21">
        <f>(Zweitens!$J$22*Drittens!A103^2)+(Zweitens!$J$23*Drittens!A103)+Zweitens!$J$24</f>
        <v>157.14346999894332</v>
      </c>
      <c r="E103" s="95"/>
      <c r="F103" s="21">
        <f t="shared" si="20"/>
        <v>157.14346999894332</v>
      </c>
      <c r="G103" s="94"/>
      <c r="H103" s="22" t="str">
        <f t="shared" si="15"/>
        <v/>
      </c>
      <c r="I103" s="22" t="str">
        <f t="shared" si="21"/>
        <v/>
      </c>
      <c r="J103" s="22" t="str">
        <f t="shared" si="16"/>
        <v>X</v>
      </c>
      <c r="K103" s="109"/>
      <c r="L103">
        <f t="shared" si="17"/>
        <v>0</v>
      </c>
      <c r="M103">
        <f t="shared" si="18"/>
        <v>100</v>
      </c>
      <c r="N103" s="20">
        <f t="shared" si="19"/>
        <v>157.14346999894332</v>
      </c>
    </row>
  </sheetData>
  <sheetProtection autoFilter="0" pivotTables="0"/>
  <protectedRanges>
    <protectedRange sqref="D3" name="Bereich1"/>
  </protectedRanges>
  <mergeCells count="2">
    <mergeCell ref="A1:C1"/>
    <mergeCell ref="A3:C3"/>
  </mergeCells>
  <phoneticPr fontId="0" type="noConversion"/>
  <conditionalFormatting sqref="F3">
    <cfRule type="cellIs" dxfId="4" priority="1" stopIfTrue="1" operator="equal">
      <formula>"OK"</formula>
    </cfRule>
    <cfRule type="cellIs" dxfId="3" priority="2" stopIfTrue="1" operator="equal">
      <formula>"NOK"</formula>
    </cfRule>
  </conditionalFormatting>
  <pageMargins left="0.78740157499999996" right="0.78740157499999996" top="0.984251969" bottom="0.984251969" header="0.4921259845" footer="0.4921259845"/>
  <pageSetup paperSize="9" orientation="portrait" horizontalDpi="300" verticalDpi="300" r:id="rId1"/>
  <headerFooter alignWithMargins="0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R103"/>
  <sheetViews>
    <sheetView zoomScaleNormal="100" workbookViewId="0">
      <selection activeCell="H3" sqref="H3"/>
    </sheetView>
  </sheetViews>
  <sheetFormatPr baseColWidth="10" defaultColWidth="10.7109375" defaultRowHeight="12.75"/>
  <cols>
    <col min="2" max="2" width="8.140625" customWidth="1"/>
    <col min="3" max="3" width="1.85546875" customWidth="1"/>
    <col min="4" max="4" width="6.7109375" customWidth="1"/>
    <col min="5" max="5" width="2.140625" customWidth="1"/>
    <col min="7" max="7" width="2.140625" customWidth="1"/>
    <col min="8" max="8" width="10.28515625" style="58" bestFit="1" customWidth="1"/>
    <col min="9" max="9" width="11.42578125" style="17"/>
    <col min="10" max="10" width="6" customWidth="1"/>
    <col min="11" max="11" width="1.85546875" customWidth="1"/>
    <col min="12" max="12" width="10.28515625" bestFit="1" customWidth="1"/>
    <col min="13" max="13" width="3.28515625" customWidth="1"/>
  </cols>
  <sheetData>
    <row r="1" spans="1:12">
      <c r="A1" s="58" t="s">
        <v>10</v>
      </c>
      <c r="B1" s="58"/>
      <c r="C1" s="58"/>
      <c r="D1" s="58"/>
      <c r="E1" s="58"/>
      <c r="F1" s="58"/>
      <c r="G1" s="58"/>
      <c r="I1" s="58"/>
      <c r="J1" s="58"/>
    </row>
    <row r="2" spans="1:12">
      <c r="A2" s="1"/>
      <c r="H2" s="58" t="s">
        <v>173</v>
      </c>
    </row>
    <row r="3" spans="1:12">
      <c r="H3" s="113">
        <v>1</v>
      </c>
    </row>
    <row r="4" spans="1:12">
      <c r="A4" s="1" t="s">
        <v>41</v>
      </c>
      <c r="B4" s="1" t="s">
        <v>5</v>
      </c>
      <c r="C4" s="1"/>
      <c r="D4" s="1" t="s">
        <v>5</v>
      </c>
      <c r="F4" s="1" t="s">
        <v>5</v>
      </c>
      <c r="H4" s="58" t="s">
        <v>172</v>
      </c>
      <c r="I4" s="17" t="s">
        <v>9</v>
      </c>
      <c r="J4" t="s">
        <v>26</v>
      </c>
      <c r="L4" t="s">
        <v>144</v>
      </c>
    </row>
    <row r="5" spans="1:12" ht="12.75" customHeight="1">
      <c r="A5" s="19">
        <f>Drittens!A5</f>
        <v>2</v>
      </c>
      <c r="B5" s="21">
        <f>Drittens!B5</f>
        <v>24.139999999999976</v>
      </c>
      <c r="C5" s="93"/>
      <c r="F5" s="21">
        <f>Drittens!F5</f>
        <v>24.139999999999976</v>
      </c>
      <c r="G5" s="93" t="s">
        <v>115</v>
      </c>
      <c r="H5" s="21">
        <f>F5</f>
        <v>24.139999999999976</v>
      </c>
      <c r="J5" s="89" t="e">
        <f t="shared" ref="J5:J10" si="0">IF(I5&lt;&gt;"",(H5-I5),NA())</f>
        <v>#N/A</v>
      </c>
      <c r="L5" s="88" t="e">
        <f t="shared" ref="L5:L68" si="1">ABS(J5)</f>
        <v>#N/A</v>
      </c>
    </row>
    <row r="6" spans="1:12" ht="12.75" customHeight="1">
      <c r="A6" s="19">
        <f>Drittens!A6</f>
        <v>3</v>
      </c>
      <c r="B6" s="21">
        <f>Drittens!B6</f>
        <v>22.030769230769216</v>
      </c>
      <c r="C6" s="93"/>
      <c r="F6" s="21">
        <f>Drittens!F6</f>
        <v>22.030769230769216</v>
      </c>
      <c r="G6" s="93" t="s">
        <v>115</v>
      </c>
      <c r="H6" s="21">
        <f t="shared" ref="H6:H68" si="2">H5*(1-filterfaktor)+F6*filterfaktor</f>
        <v>22.030769230769216</v>
      </c>
      <c r="J6" s="89" t="e">
        <f t="shared" si="0"/>
        <v>#N/A</v>
      </c>
      <c r="L6" s="88" t="e">
        <f t="shared" si="1"/>
        <v>#N/A</v>
      </c>
    </row>
    <row r="7" spans="1:12" ht="12.75" customHeight="1">
      <c r="A7" s="19">
        <f>Drittens!A7</f>
        <v>4</v>
      </c>
      <c r="B7" s="21">
        <f>Drittens!B7</f>
        <v>20.186923076923069</v>
      </c>
      <c r="C7" s="93"/>
      <c r="F7" s="21">
        <f>Drittens!F7</f>
        <v>20.186923076923069</v>
      </c>
      <c r="G7" s="93" t="s">
        <v>115</v>
      </c>
      <c r="H7" s="21">
        <f t="shared" si="2"/>
        <v>20.186923076923069</v>
      </c>
      <c r="J7" s="89" t="e">
        <f t="shared" si="0"/>
        <v>#N/A</v>
      </c>
      <c r="L7" s="88" t="e">
        <f t="shared" si="1"/>
        <v>#N/A</v>
      </c>
    </row>
    <row r="8" spans="1:12" ht="12.75" customHeight="1">
      <c r="A8" s="19">
        <f>Drittens!A8</f>
        <v>5</v>
      </c>
      <c r="B8" s="21">
        <f>Drittens!B8</f>
        <v>18.599999999999998</v>
      </c>
      <c r="C8" s="93"/>
      <c r="F8" s="21">
        <f>Drittens!F8</f>
        <v>18.599999999999998</v>
      </c>
      <c r="G8" s="93" t="s">
        <v>115</v>
      </c>
      <c r="H8" s="21">
        <f t="shared" si="2"/>
        <v>18.599999999999998</v>
      </c>
      <c r="I8" s="87">
        <f>IF(Erstens!C4&lt;&gt;"",Erstens!C4,"")</f>
        <v>18.600000000000001</v>
      </c>
      <c r="J8" s="89">
        <f t="shared" si="0"/>
        <v>-3.5527136788005009E-15</v>
      </c>
      <c r="L8" s="88">
        <f t="shared" si="1"/>
        <v>3.5527136788005009E-15</v>
      </c>
    </row>
    <row r="9" spans="1:12" ht="12.75" customHeight="1">
      <c r="A9" s="19">
        <f>Drittens!A9</f>
        <v>6</v>
      </c>
      <c r="B9" s="21">
        <f>Drittens!B9</f>
        <v>17.261538461538461</v>
      </c>
      <c r="C9" s="93" t="s">
        <v>6</v>
      </c>
      <c r="F9" s="21">
        <f>Drittens!F9</f>
        <v>17.261538461538461</v>
      </c>
      <c r="G9" s="93" t="s">
        <v>115</v>
      </c>
      <c r="H9" s="21">
        <f t="shared" si="2"/>
        <v>17.261538461538461</v>
      </c>
      <c r="J9" s="89" t="e">
        <f t="shared" si="0"/>
        <v>#N/A</v>
      </c>
      <c r="L9" s="88" t="e">
        <f t="shared" si="1"/>
        <v>#N/A</v>
      </c>
    </row>
    <row r="10" spans="1:12">
      <c r="A10" s="19">
        <f>Drittens!A10</f>
        <v>7</v>
      </c>
      <c r="B10" s="21">
        <f>Drittens!B10</f>
        <v>16.163076923076925</v>
      </c>
      <c r="C10" s="93"/>
      <c r="F10" s="21">
        <f>Drittens!F10</f>
        <v>16.163076923076925</v>
      </c>
      <c r="G10" s="93"/>
      <c r="H10" s="21">
        <f t="shared" si="2"/>
        <v>16.163076923076925</v>
      </c>
      <c r="J10" s="89" t="e">
        <f t="shared" si="0"/>
        <v>#N/A</v>
      </c>
      <c r="L10" s="88" t="e">
        <f t="shared" si="1"/>
        <v>#N/A</v>
      </c>
    </row>
    <row r="11" spans="1:12">
      <c r="A11" s="19">
        <f>Drittens!A11</f>
        <v>8</v>
      </c>
      <c r="B11" s="21">
        <f>Drittens!B11</f>
        <v>15.296153846153848</v>
      </c>
      <c r="C11" s="93"/>
      <c r="F11" s="21">
        <f>Drittens!F11</f>
        <v>15.296153846153848</v>
      </c>
      <c r="G11" s="93"/>
      <c r="H11" s="21">
        <f t="shared" si="2"/>
        <v>15.296153846153848</v>
      </c>
      <c r="J11" s="89" t="e">
        <f t="shared" ref="J11:J69" si="3">IF(I11&lt;&gt;"",(H11-I11),NA())</f>
        <v>#N/A</v>
      </c>
      <c r="L11" s="88" t="e">
        <f t="shared" si="1"/>
        <v>#N/A</v>
      </c>
    </row>
    <row r="12" spans="1:12">
      <c r="A12" s="19">
        <f>Drittens!A12</f>
        <v>9</v>
      </c>
      <c r="B12" s="21">
        <f>Drittens!B12</f>
        <v>14.652307692307694</v>
      </c>
      <c r="C12" s="93"/>
      <c r="D12" s="21">
        <f>Drittens!D12</f>
        <v>9.2379816141610949</v>
      </c>
      <c r="E12" s="93"/>
      <c r="F12" s="21">
        <f>Drittens!F12</f>
        <v>14.652307692307694</v>
      </c>
      <c r="G12" s="93"/>
      <c r="H12" s="21">
        <f t="shared" si="2"/>
        <v>14.652307692307694</v>
      </c>
      <c r="J12" s="89" t="e">
        <f t="shared" si="3"/>
        <v>#N/A</v>
      </c>
      <c r="L12" s="88" t="e">
        <f t="shared" si="1"/>
        <v>#N/A</v>
      </c>
    </row>
    <row r="13" spans="1:12">
      <c r="A13" s="19">
        <f>Drittens!A13</f>
        <v>10</v>
      </c>
      <c r="B13" s="21">
        <f>Drittens!B13</f>
        <v>14.223076923076924</v>
      </c>
      <c r="C13" s="93"/>
      <c r="D13" s="21">
        <f>Drittens!D13</f>
        <v>10.080454956077014</v>
      </c>
      <c r="E13" s="93"/>
      <c r="F13" s="21">
        <f>Drittens!F13</f>
        <v>14.223076923076924</v>
      </c>
      <c r="G13" s="93"/>
      <c r="H13" s="21">
        <f t="shared" si="2"/>
        <v>14.223076923076924</v>
      </c>
      <c r="J13" s="89" t="e">
        <f t="shared" si="3"/>
        <v>#N/A</v>
      </c>
      <c r="L13" s="88" t="e">
        <f t="shared" si="1"/>
        <v>#N/A</v>
      </c>
    </row>
    <row r="14" spans="1:12">
      <c r="A14" s="19">
        <f>Drittens!A14</f>
        <v>11</v>
      </c>
      <c r="B14" s="21">
        <f>Drittens!B14</f>
        <v>14</v>
      </c>
      <c r="C14" s="93"/>
      <c r="D14" s="21">
        <f>Drittens!D14</f>
        <v>10.940325224554702</v>
      </c>
      <c r="E14" s="93"/>
      <c r="F14" s="21">
        <f>Drittens!F14</f>
        <v>14</v>
      </c>
      <c r="G14" s="93"/>
      <c r="H14" s="21">
        <f t="shared" si="2"/>
        <v>14</v>
      </c>
      <c r="I14" s="87">
        <f>IF(Erstens!C5&lt;&gt;"",Erstens!C5,"")</f>
        <v>14</v>
      </c>
      <c r="J14" s="89">
        <f t="shared" si="3"/>
        <v>0</v>
      </c>
      <c r="L14" s="88">
        <f t="shared" si="1"/>
        <v>0</v>
      </c>
    </row>
    <row r="15" spans="1:12">
      <c r="A15" s="19">
        <f>Drittens!A15</f>
        <v>12</v>
      </c>
      <c r="B15" s="21">
        <f>Drittens!B15</f>
        <v>13.974615384615383</v>
      </c>
      <c r="C15" s="93"/>
      <c r="D15" s="21">
        <f>Drittens!D15</f>
        <v>11.817592419594154</v>
      </c>
      <c r="E15" s="93"/>
      <c r="F15" s="21">
        <f>Drittens!F15</f>
        <v>13.974615384615383</v>
      </c>
      <c r="G15" s="93"/>
      <c r="H15" s="21">
        <f t="shared" si="2"/>
        <v>13.974615384615383</v>
      </c>
      <c r="J15" s="89" t="e">
        <f t="shared" si="3"/>
        <v>#N/A</v>
      </c>
      <c r="L15" s="88" t="e">
        <f t="shared" si="1"/>
        <v>#N/A</v>
      </c>
    </row>
    <row r="16" spans="1:12">
      <c r="A16" s="19">
        <f>Drittens!A16</f>
        <v>13</v>
      </c>
      <c r="B16" s="21">
        <f>Drittens!B16</f>
        <v>14.138461538461538</v>
      </c>
      <c r="C16" s="93"/>
      <c r="D16" s="21">
        <f>Drittens!D16</f>
        <v>12.712256541195375</v>
      </c>
      <c r="E16" s="93"/>
      <c r="F16" s="21">
        <f>Drittens!F16</f>
        <v>14.138461538461538</v>
      </c>
      <c r="G16" s="93"/>
      <c r="H16" s="21">
        <f t="shared" si="2"/>
        <v>14.138461538461538</v>
      </c>
      <c r="J16" s="89" t="e">
        <f t="shared" si="3"/>
        <v>#N/A</v>
      </c>
      <c r="L16" s="88" t="e">
        <f t="shared" si="1"/>
        <v>#N/A</v>
      </c>
    </row>
    <row r="17" spans="1:18" ht="12.75" customHeight="1">
      <c r="A17" s="19">
        <f>Drittens!A17</f>
        <v>14</v>
      </c>
      <c r="B17" s="21">
        <f>Drittens!B17</f>
        <v>14.483076923076926</v>
      </c>
      <c r="C17" s="93"/>
      <c r="D17" s="21">
        <f>Drittens!D17</f>
        <v>13.624317589358361</v>
      </c>
      <c r="E17" s="95" t="s">
        <v>114</v>
      </c>
      <c r="F17" s="21">
        <f>Drittens!F17</f>
        <v>14.483076923076926</v>
      </c>
      <c r="G17" s="93"/>
      <c r="H17" s="21">
        <f t="shared" si="2"/>
        <v>14.483076923076926</v>
      </c>
      <c r="J17" s="89" t="e">
        <f t="shared" si="3"/>
        <v>#N/A</v>
      </c>
      <c r="L17" s="88" t="e">
        <f t="shared" si="1"/>
        <v>#N/A</v>
      </c>
    </row>
    <row r="18" spans="1:18">
      <c r="A18" s="19">
        <f>Drittens!A18</f>
        <v>15</v>
      </c>
      <c r="B18" s="21">
        <f>Drittens!B18</f>
        <v>15.000000000000007</v>
      </c>
      <c r="C18" s="93"/>
      <c r="D18" s="21">
        <f>Drittens!D18</f>
        <v>14.553775564083114</v>
      </c>
      <c r="E18" s="95"/>
      <c r="F18" s="21">
        <f>Drittens!F18</f>
        <v>14.944221945510396</v>
      </c>
      <c r="G18" s="93"/>
      <c r="H18" s="21">
        <f t="shared" si="2"/>
        <v>14.944221945510396</v>
      </c>
      <c r="I18" s="87">
        <f>IF(Erstens!C6&lt;&gt;"",Erstens!C6,"")</f>
        <v>15</v>
      </c>
      <c r="J18" s="89">
        <f t="shared" si="3"/>
        <v>-5.5778054489604045E-2</v>
      </c>
      <c r="L18" s="88">
        <f t="shared" si="1"/>
        <v>5.5778054489604045E-2</v>
      </c>
    </row>
    <row r="19" spans="1:18">
      <c r="A19" s="19">
        <f>Drittens!A19</f>
        <v>16</v>
      </c>
      <c r="B19" s="21">
        <f>Drittens!B19</f>
        <v>15.68076923076924</v>
      </c>
      <c r="C19" s="93"/>
      <c r="D19" s="21">
        <f>Drittens!D19</f>
        <v>15.500630465369634</v>
      </c>
      <c r="E19" s="95"/>
      <c r="F19" s="21">
        <f>Drittens!F19</f>
        <v>15.635734539419337</v>
      </c>
      <c r="G19" s="93"/>
      <c r="H19" s="21">
        <f t="shared" si="2"/>
        <v>15.635734539419337</v>
      </c>
      <c r="J19" s="89" t="e">
        <f t="shared" si="3"/>
        <v>#N/A</v>
      </c>
      <c r="L19" s="88" t="e">
        <f t="shared" si="1"/>
        <v>#N/A</v>
      </c>
    </row>
    <row r="20" spans="1:18">
      <c r="A20" s="19">
        <f>Drittens!A20</f>
        <v>17</v>
      </c>
      <c r="B20" s="21">
        <f>Drittens!B20</f>
        <v>16.516923076923092</v>
      </c>
      <c r="C20" s="93"/>
      <c r="D20" s="21">
        <f>Drittens!D20</f>
        <v>16.464882293217919</v>
      </c>
      <c r="E20" s="95"/>
      <c r="F20" s="21">
        <f>Drittens!F20</f>
        <v>16.497407783033651</v>
      </c>
      <c r="G20" s="93"/>
      <c r="H20" s="21">
        <f t="shared" si="2"/>
        <v>16.497407783033651</v>
      </c>
      <c r="J20" s="89" t="e">
        <f t="shared" si="3"/>
        <v>#N/A</v>
      </c>
      <c r="L20" s="88" t="e">
        <f t="shared" si="1"/>
        <v>#N/A</v>
      </c>
    </row>
    <row r="21" spans="1:18">
      <c r="A21" s="19">
        <f>Drittens!A21</f>
        <v>18</v>
      </c>
      <c r="B21" s="21">
        <f>Drittens!B21</f>
        <v>17.500000000000028</v>
      </c>
      <c r="C21" s="93"/>
      <c r="D21" s="21">
        <f>Drittens!D21</f>
        <v>17.446531047627971</v>
      </c>
      <c r="E21" s="95"/>
      <c r="F21" s="21">
        <f>Drittens!F21</f>
        <v>17.473265523814</v>
      </c>
      <c r="G21" s="93"/>
      <c r="H21" s="21">
        <f t="shared" si="2"/>
        <v>17.473265523814</v>
      </c>
      <c r="I21" s="87">
        <f>IF(Erstens!C7&lt;&gt;"",Erstens!C7,"")</f>
        <v>17.5</v>
      </c>
      <c r="J21" s="89">
        <f t="shared" si="3"/>
        <v>-2.6734476186000222E-2</v>
      </c>
      <c r="L21" s="88">
        <f t="shared" si="1"/>
        <v>2.6734476186000222E-2</v>
      </c>
    </row>
    <row r="22" spans="1:18" ht="13.5" thickBot="1">
      <c r="A22" s="19">
        <f>Drittens!A22</f>
        <v>19</v>
      </c>
      <c r="B22" s="21">
        <f>Drittens!B22</f>
        <v>18.621538461538499</v>
      </c>
      <c r="C22" s="93"/>
      <c r="D22" s="21">
        <f>Drittens!D22</f>
        <v>18.445576728599789</v>
      </c>
      <c r="E22" s="95"/>
      <c r="F22" s="21">
        <f>Drittens!F22</f>
        <v>18.511562378451806</v>
      </c>
      <c r="G22" s="93"/>
      <c r="H22" s="21">
        <f t="shared" si="2"/>
        <v>18.511562378451806</v>
      </c>
      <c r="J22" s="89" t="e">
        <f t="shared" si="3"/>
        <v>#N/A</v>
      </c>
      <c r="L22" s="88" t="e">
        <f t="shared" si="1"/>
        <v>#N/A</v>
      </c>
    </row>
    <row r="23" spans="1:18">
      <c r="A23" s="19">
        <f>Drittens!A23</f>
        <v>20</v>
      </c>
      <c r="B23" s="21">
        <f>Drittens!B23</f>
        <v>19.873076923076972</v>
      </c>
      <c r="C23" s="93"/>
      <c r="D23" s="21">
        <f>Drittens!D23</f>
        <v>19.462019336133373</v>
      </c>
      <c r="E23" s="95"/>
      <c r="F23" s="21">
        <f>Drittens!F23</f>
        <v>19.564783732869273</v>
      </c>
      <c r="G23" s="93"/>
      <c r="H23" s="21">
        <f t="shared" si="2"/>
        <v>19.564783732869273</v>
      </c>
      <c r="J23" s="89" t="e">
        <f t="shared" si="3"/>
        <v>#N/A</v>
      </c>
      <c r="L23" s="88" t="e">
        <f t="shared" si="1"/>
        <v>#N/A</v>
      </c>
      <c r="N23" s="85" t="s">
        <v>84</v>
      </c>
      <c r="O23" s="86"/>
      <c r="P23" s="86"/>
      <c r="Q23" s="86"/>
      <c r="R23" s="35"/>
    </row>
    <row r="24" spans="1:18">
      <c r="A24" s="19">
        <f>Drittens!A24</f>
        <v>21</v>
      </c>
      <c r="B24" s="21">
        <f>Drittens!B24</f>
        <v>21.246153846153909</v>
      </c>
      <c r="C24" s="93"/>
      <c r="D24" s="21">
        <f>Drittens!D24</f>
        <v>20.495858870228723</v>
      </c>
      <c r="E24" s="95"/>
      <c r="F24" s="21">
        <f>Drittens!F24</f>
        <v>20.589645742219371</v>
      </c>
      <c r="G24" s="93"/>
      <c r="H24" s="21">
        <f t="shared" si="2"/>
        <v>20.589645742219371</v>
      </c>
      <c r="J24" s="89" t="e">
        <f t="shared" si="3"/>
        <v>#N/A</v>
      </c>
      <c r="L24" s="88" t="e">
        <f t="shared" si="1"/>
        <v>#N/A</v>
      </c>
      <c r="N24" s="198" t="s">
        <v>217</v>
      </c>
      <c r="O24" s="199"/>
      <c r="P24" s="199"/>
      <c r="Q24" s="199"/>
      <c r="R24" s="200"/>
    </row>
    <row r="25" spans="1:18" ht="13.5" thickBot="1">
      <c r="A25" s="19">
        <f>Drittens!A25</f>
        <v>22</v>
      </c>
      <c r="B25" s="21">
        <f>Drittens!B25</f>
        <v>22.732307692307778</v>
      </c>
      <c r="C25" s="93"/>
      <c r="D25" s="21">
        <f>Drittens!D25</f>
        <v>21.547095330885838</v>
      </c>
      <c r="E25" s="95"/>
      <c r="F25" s="21">
        <f>Drittens!F25</f>
        <v>21.547095330885838</v>
      </c>
      <c r="G25" s="93"/>
      <c r="H25" s="21">
        <f t="shared" si="2"/>
        <v>21.547095330885838</v>
      </c>
      <c r="J25" s="89" t="e">
        <f t="shared" si="3"/>
        <v>#N/A</v>
      </c>
      <c r="L25" s="88" t="e">
        <f t="shared" si="1"/>
        <v>#N/A</v>
      </c>
      <c r="N25" s="201"/>
      <c r="O25" s="202"/>
      <c r="P25" s="202"/>
      <c r="Q25" s="202"/>
      <c r="R25" s="203"/>
    </row>
    <row r="26" spans="1:18">
      <c r="A26" s="19">
        <f>Drittens!A26</f>
        <v>23</v>
      </c>
      <c r="B26" s="21">
        <f>Drittens!B26</f>
        <v>24.323076923077032</v>
      </c>
      <c r="C26" s="93"/>
      <c r="D26" s="21">
        <f>Drittens!D26</f>
        <v>22.615728718104727</v>
      </c>
      <c r="E26" s="95"/>
      <c r="F26" s="21">
        <f>Drittens!F26</f>
        <v>22.615728718104727</v>
      </c>
      <c r="G26" s="93"/>
      <c r="H26" s="21">
        <f t="shared" si="2"/>
        <v>22.615728718104727</v>
      </c>
      <c r="I26" s="87">
        <f>IF(Erstens!C8&lt;&gt;"",Erstens!C8,"")</f>
        <v>22.5</v>
      </c>
      <c r="J26" s="89">
        <f t="shared" si="3"/>
        <v>0.11572871810472662</v>
      </c>
      <c r="L26" s="88">
        <f t="shared" si="1"/>
        <v>0.11572871810472662</v>
      </c>
    </row>
    <row r="27" spans="1:18">
      <c r="A27" s="19">
        <f>Drittens!A27</f>
        <v>24</v>
      </c>
      <c r="B27" s="21">
        <f>Drittens!B27</f>
        <v>26.01000000000014</v>
      </c>
      <c r="C27" s="93"/>
      <c r="D27" s="21">
        <f>Drittens!D27</f>
        <v>23.701759031885373</v>
      </c>
      <c r="E27" s="95"/>
      <c r="F27" s="21">
        <f>Drittens!F27</f>
        <v>23.701759031885373</v>
      </c>
      <c r="G27" s="93"/>
      <c r="H27" s="21">
        <f t="shared" si="2"/>
        <v>23.701759031885373</v>
      </c>
      <c r="J27" s="89" t="e">
        <f t="shared" si="3"/>
        <v>#N/A</v>
      </c>
      <c r="L27" s="88" t="e">
        <f t="shared" si="1"/>
        <v>#N/A</v>
      </c>
    </row>
    <row r="28" spans="1:18">
      <c r="A28" s="19">
        <f>Drittens!A28</f>
        <v>25</v>
      </c>
      <c r="B28" s="21">
        <f>Drittens!B28</f>
        <v>27.784615384615556</v>
      </c>
      <c r="C28" s="93"/>
      <c r="D28" s="21">
        <f>Drittens!D28</f>
        <v>24.805186272227793</v>
      </c>
      <c r="E28" s="95"/>
      <c r="F28" s="21">
        <f>Drittens!F28</f>
        <v>24.805186272227793</v>
      </c>
      <c r="G28" s="93"/>
      <c r="H28" s="21">
        <f t="shared" si="2"/>
        <v>24.805186272227793</v>
      </c>
      <c r="J28" s="89" t="e">
        <f t="shared" si="3"/>
        <v>#N/A</v>
      </c>
      <c r="L28" s="88" t="e">
        <f t="shared" si="1"/>
        <v>#N/A</v>
      </c>
    </row>
    <row r="29" spans="1:18">
      <c r="A29" s="19">
        <f>Drittens!A29</f>
        <v>26</v>
      </c>
      <c r="B29" s="21">
        <f>Drittens!B29</f>
        <v>29.638461538461748</v>
      </c>
      <c r="C29" s="93"/>
      <c r="D29" s="21">
        <f>Drittens!D29</f>
        <v>25.926010439131975</v>
      </c>
      <c r="E29" s="95"/>
      <c r="F29" s="21">
        <f>Drittens!F29</f>
        <v>25.926010439131975</v>
      </c>
      <c r="G29" s="93"/>
      <c r="H29" s="21">
        <f t="shared" si="2"/>
        <v>25.926010439131975</v>
      </c>
      <c r="J29" s="89" t="e">
        <f t="shared" si="3"/>
        <v>#N/A</v>
      </c>
      <c r="L29" s="88" t="e">
        <f t="shared" si="1"/>
        <v>#N/A</v>
      </c>
    </row>
    <row r="30" spans="1:18">
      <c r="A30" s="19">
        <f>Drittens!A30</f>
        <v>27</v>
      </c>
      <c r="B30" s="21">
        <f>Drittens!B30</f>
        <v>31.563076923077169</v>
      </c>
      <c r="C30" s="93"/>
      <c r="D30" s="21">
        <f>Drittens!D30</f>
        <v>27.064231532597926</v>
      </c>
      <c r="E30" s="95"/>
      <c r="F30" s="21">
        <f>Drittens!F30</f>
        <v>27.064231532597926</v>
      </c>
      <c r="G30" s="93"/>
      <c r="H30" s="21">
        <f t="shared" si="2"/>
        <v>27.064231532597926</v>
      </c>
      <c r="J30" s="89" t="e">
        <f t="shared" si="3"/>
        <v>#N/A</v>
      </c>
      <c r="L30" s="88" t="e">
        <f t="shared" si="1"/>
        <v>#N/A</v>
      </c>
    </row>
    <row r="31" spans="1:18">
      <c r="A31" s="19">
        <f>Drittens!A31</f>
        <v>28</v>
      </c>
      <c r="B31" s="21">
        <f>Drittens!B31</f>
        <v>33.550000000000303</v>
      </c>
      <c r="C31" s="93"/>
      <c r="D31" s="21">
        <f>Drittens!D31</f>
        <v>28.219849552625639</v>
      </c>
      <c r="E31" s="95"/>
      <c r="F31" s="21">
        <f>Drittens!F31</f>
        <v>28.219849552625639</v>
      </c>
      <c r="G31" s="93"/>
      <c r="H31" s="21">
        <f t="shared" si="2"/>
        <v>28.219849552625639</v>
      </c>
      <c r="J31" s="89" t="e">
        <f t="shared" si="3"/>
        <v>#N/A</v>
      </c>
      <c r="L31" s="88" t="e">
        <f t="shared" si="1"/>
        <v>#N/A</v>
      </c>
    </row>
    <row r="32" spans="1:18">
      <c r="A32" s="19">
        <f>Drittens!A32</f>
        <v>29</v>
      </c>
      <c r="B32" s="21">
        <f>Drittens!B32</f>
        <v>35.590769230769588</v>
      </c>
      <c r="C32" s="93"/>
      <c r="D32" s="21">
        <f>Drittens!D32</f>
        <v>29.392864499215126</v>
      </c>
      <c r="E32" s="95"/>
      <c r="F32" s="21">
        <f>Drittens!F32</f>
        <v>29.392864499215126</v>
      </c>
      <c r="G32" s="93"/>
      <c r="H32" s="21">
        <f t="shared" si="2"/>
        <v>29.392864499215126</v>
      </c>
      <c r="J32" s="89" t="e">
        <f t="shared" si="3"/>
        <v>#N/A</v>
      </c>
      <c r="L32" s="88" t="e">
        <f t="shared" si="1"/>
        <v>#N/A</v>
      </c>
    </row>
    <row r="33" spans="1:12">
      <c r="A33" s="19">
        <f>Drittens!A33</f>
        <v>30</v>
      </c>
      <c r="B33" s="21">
        <f>Drittens!B33</f>
        <v>37.676923076923508</v>
      </c>
      <c r="C33" s="93"/>
      <c r="D33" s="21">
        <f>Drittens!D33</f>
        <v>30.58327637236637</v>
      </c>
      <c r="E33" s="95"/>
      <c r="F33" s="21">
        <f>Drittens!F33</f>
        <v>30.58327637236637</v>
      </c>
      <c r="G33" s="93"/>
      <c r="H33" s="21">
        <f t="shared" si="2"/>
        <v>30.58327637236637</v>
      </c>
      <c r="I33" s="87">
        <f>IF(Erstens!C9&lt;&gt;"",Erstens!C9,"")</f>
        <v>30.5</v>
      </c>
      <c r="J33" s="89">
        <f t="shared" si="3"/>
        <v>8.327637236637031E-2</v>
      </c>
      <c r="L33" s="88">
        <f t="shared" si="1"/>
        <v>8.327637236637031E-2</v>
      </c>
    </row>
    <row r="34" spans="1:12">
      <c r="A34" s="19">
        <f>Drittens!A34</f>
        <v>31</v>
      </c>
      <c r="B34" s="2"/>
      <c r="D34" s="21">
        <f>Drittens!D34</f>
        <v>31.791085172079391</v>
      </c>
      <c r="E34" s="95"/>
      <c r="F34" s="21">
        <f>Drittens!F34</f>
        <v>31.791085172079391</v>
      </c>
      <c r="G34" s="93"/>
      <c r="H34" s="21">
        <f t="shared" si="2"/>
        <v>31.791085172079391</v>
      </c>
      <c r="J34" s="89" t="e">
        <f t="shared" si="3"/>
        <v>#N/A</v>
      </c>
      <c r="L34" s="88" t="e">
        <f t="shared" si="1"/>
        <v>#N/A</v>
      </c>
    </row>
    <row r="35" spans="1:12">
      <c r="A35" s="19">
        <f>Drittens!A35</f>
        <v>32</v>
      </c>
      <c r="B35" s="2"/>
      <c r="D35" s="21">
        <f>Drittens!D35</f>
        <v>33.016290898354171</v>
      </c>
      <c r="E35" s="95"/>
      <c r="F35" s="21">
        <f>Drittens!F35</f>
        <v>33.016290898354171</v>
      </c>
      <c r="G35" s="93"/>
      <c r="H35" s="21">
        <f t="shared" si="2"/>
        <v>33.016290898354171</v>
      </c>
      <c r="J35" s="89" t="e">
        <f t="shared" si="3"/>
        <v>#N/A</v>
      </c>
      <c r="L35" s="88" t="e">
        <f t="shared" si="1"/>
        <v>#N/A</v>
      </c>
    </row>
    <row r="36" spans="1:12">
      <c r="A36" s="19">
        <f>Drittens!A36</f>
        <v>33</v>
      </c>
      <c r="B36" s="2"/>
      <c r="D36" s="21">
        <f>Drittens!D36</f>
        <v>34.258893551190717</v>
      </c>
      <c r="E36" s="95"/>
      <c r="F36" s="21">
        <f>Drittens!F36</f>
        <v>34.258893551190717</v>
      </c>
      <c r="G36" s="93"/>
      <c r="H36" s="21">
        <f t="shared" si="2"/>
        <v>34.258893551190717</v>
      </c>
      <c r="J36" s="89" t="e">
        <f t="shared" si="3"/>
        <v>#N/A</v>
      </c>
      <c r="L36" s="88" t="e">
        <f t="shared" si="1"/>
        <v>#N/A</v>
      </c>
    </row>
    <row r="37" spans="1:12">
      <c r="A37" s="19">
        <f>Drittens!A37</f>
        <v>34</v>
      </c>
      <c r="D37" s="21">
        <f>Drittens!D37</f>
        <v>35.518893130589035</v>
      </c>
      <c r="E37" s="95"/>
      <c r="F37" s="21">
        <f>Drittens!F37</f>
        <v>35.518893130589035</v>
      </c>
      <c r="G37" s="93"/>
      <c r="H37" s="21">
        <f t="shared" si="2"/>
        <v>35.518893130589035</v>
      </c>
      <c r="J37" s="89" t="e">
        <f t="shared" si="3"/>
        <v>#N/A</v>
      </c>
      <c r="L37" s="88" t="e">
        <f t="shared" si="1"/>
        <v>#N/A</v>
      </c>
    </row>
    <row r="38" spans="1:12">
      <c r="A38" s="19">
        <f>Drittens!A38</f>
        <v>35</v>
      </c>
      <c r="D38" s="21">
        <f>Drittens!D38</f>
        <v>36.796289636549112</v>
      </c>
      <c r="E38" s="95"/>
      <c r="F38" s="21">
        <f>Drittens!F38</f>
        <v>36.796289636549112</v>
      </c>
      <c r="G38" s="93"/>
      <c r="H38" s="21">
        <f t="shared" si="2"/>
        <v>36.796289636549112</v>
      </c>
      <c r="J38" s="89" t="e">
        <f t="shared" si="3"/>
        <v>#N/A</v>
      </c>
      <c r="L38" s="88" t="e">
        <f t="shared" si="1"/>
        <v>#N/A</v>
      </c>
    </row>
    <row r="39" spans="1:12">
      <c r="A39" s="19">
        <f>Drittens!A39</f>
        <v>36</v>
      </c>
      <c r="D39" s="21">
        <f>Drittens!D39</f>
        <v>38.091083069070962</v>
      </c>
      <c r="E39" s="95"/>
      <c r="F39" s="21">
        <f>Drittens!F39</f>
        <v>38.091083069070962</v>
      </c>
      <c r="G39" s="93"/>
      <c r="H39" s="21">
        <f t="shared" si="2"/>
        <v>38.091083069070962</v>
      </c>
      <c r="J39" s="89" t="e">
        <f t="shared" si="3"/>
        <v>#N/A</v>
      </c>
      <c r="L39" s="88" t="e">
        <f t="shared" si="1"/>
        <v>#N/A</v>
      </c>
    </row>
    <row r="40" spans="1:12">
      <c r="A40" s="19">
        <f>Drittens!A40</f>
        <v>37</v>
      </c>
      <c r="D40" s="21">
        <f>Drittens!D40</f>
        <v>39.40327342815457</v>
      </c>
      <c r="E40" s="95"/>
      <c r="F40" s="21">
        <f>Drittens!F40</f>
        <v>39.40327342815457</v>
      </c>
      <c r="G40" s="93"/>
      <c r="H40" s="21">
        <f t="shared" si="2"/>
        <v>39.40327342815457</v>
      </c>
      <c r="J40" s="89" t="e">
        <f t="shared" si="3"/>
        <v>#N/A</v>
      </c>
      <c r="L40" s="88" t="e">
        <f t="shared" si="1"/>
        <v>#N/A</v>
      </c>
    </row>
    <row r="41" spans="1:12">
      <c r="A41" s="19">
        <f>Drittens!A41</f>
        <v>38</v>
      </c>
      <c r="D41" s="21">
        <f>Drittens!D41</f>
        <v>40.732860713799958</v>
      </c>
      <c r="E41" s="95"/>
      <c r="F41" s="21">
        <f>Drittens!F41</f>
        <v>40.732860713799958</v>
      </c>
      <c r="G41" s="93"/>
      <c r="H41" s="21">
        <f t="shared" si="2"/>
        <v>40.732860713799958</v>
      </c>
      <c r="J41" s="89" t="e">
        <f t="shared" si="3"/>
        <v>#N/A</v>
      </c>
      <c r="L41" s="88" t="e">
        <f t="shared" si="1"/>
        <v>#N/A</v>
      </c>
    </row>
    <row r="42" spans="1:12">
      <c r="A42" s="19">
        <f>Drittens!A42</f>
        <v>39</v>
      </c>
      <c r="D42" s="21">
        <f>Drittens!D42</f>
        <v>42.079844926007105</v>
      </c>
      <c r="E42" s="95"/>
      <c r="F42" s="21">
        <f>Drittens!F42</f>
        <v>42.079844926007105</v>
      </c>
      <c r="G42" s="93"/>
      <c r="H42" s="21">
        <f t="shared" si="2"/>
        <v>42.079844926007105</v>
      </c>
      <c r="J42" s="89" t="e">
        <f t="shared" si="3"/>
        <v>#N/A</v>
      </c>
      <c r="L42" s="88" t="e">
        <f t="shared" si="1"/>
        <v>#N/A</v>
      </c>
    </row>
    <row r="43" spans="1:12">
      <c r="A43" s="19">
        <f>Drittens!A43</f>
        <v>40</v>
      </c>
      <c r="D43" s="21">
        <f>Drittens!D43</f>
        <v>43.444226064776018</v>
      </c>
      <c r="E43" s="95"/>
      <c r="F43" s="21">
        <f>Drittens!F43</f>
        <v>43.444226064776018</v>
      </c>
      <c r="G43" s="93"/>
      <c r="H43" s="21">
        <f t="shared" si="2"/>
        <v>43.444226064776018</v>
      </c>
      <c r="J43" s="89" t="e">
        <f t="shared" si="3"/>
        <v>#N/A</v>
      </c>
      <c r="L43" s="88" t="e">
        <f t="shared" si="1"/>
        <v>#N/A</v>
      </c>
    </row>
    <row r="44" spans="1:12">
      <c r="A44" s="19">
        <f>Drittens!A44</f>
        <v>41</v>
      </c>
      <c r="D44" s="21">
        <f>Drittens!D44</f>
        <v>44.826004130106696</v>
      </c>
      <c r="E44" s="95"/>
      <c r="F44" s="21">
        <f>Drittens!F44</f>
        <v>44.826004130106696</v>
      </c>
      <c r="G44" s="93"/>
      <c r="H44" s="21">
        <f t="shared" si="2"/>
        <v>44.826004130106696</v>
      </c>
      <c r="J44" s="89" t="e">
        <f t="shared" si="3"/>
        <v>#N/A</v>
      </c>
      <c r="L44" s="88" t="e">
        <f t="shared" si="1"/>
        <v>#N/A</v>
      </c>
    </row>
    <row r="45" spans="1:12">
      <c r="A45" s="19">
        <f>Drittens!A45</f>
        <v>42</v>
      </c>
      <c r="D45" s="21">
        <f>Drittens!D45</f>
        <v>46.22517912199914</v>
      </c>
      <c r="E45" s="95"/>
      <c r="F45" s="21">
        <f>Drittens!F45</f>
        <v>46.22517912199914</v>
      </c>
      <c r="G45" s="93"/>
      <c r="H45" s="21">
        <f t="shared" si="2"/>
        <v>46.22517912199914</v>
      </c>
      <c r="J45" s="89" t="e">
        <f t="shared" si="3"/>
        <v>#N/A</v>
      </c>
      <c r="L45" s="88" t="e">
        <f t="shared" si="1"/>
        <v>#N/A</v>
      </c>
    </row>
    <row r="46" spans="1:12">
      <c r="A46" s="19">
        <f>Drittens!A46</f>
        <v>43</v>
      </c>
      <c r="D46" s="21">
        <f>Drittens!D46</f>
        <v>47.64175104045335</v>
      </c>
      <c r="E46" s="95"/>
      <c r="F46" s="21">
        <f>Drittens!F46</f>
        <v>47.64175104045335</v>
      </c>
      <c r="G46" s="93"/>
      <c r="H46" s="21">
        <f t="shared" si="2"/>
        <v>47.64175104045335</v>
      </c>
      <c r="J46" s="89" t="e">
        <f t="shared" si="3"/>
        <v>#N/A</v>
      </c>
      <c r="L46" s="88" t="e">
        <f t="shared" si="1"/>
        <v>#N/A</v>
      </c>
    </row>
    <row r="47" spans="1:12">
      <c r="A47" s="19">
        <f>Drittens!A47</f>
        <v>44</v>
      </c>
      <c r="D47" s="21">
        <f>Drittens!D47</f>
        <v>49.075719885469333</v>
      </c>
      <c r="E47" s="95"/>
      <c r="F47" s="21">
        <f>Drittens!F47</f>
        <v>49.075719885469333</v>
      </c>
      <c r="G47" s="93"/>
      <c r="H47" s="21">
        <f t="shared" si="2"/>
        <v>49.075719885469333</v>
      </c>
      <c r="J47" s="89" t="e">
        <f t="shared" si="3"/>
        <v>#N/A</v>
      </c>
      <c r="L47" s="88" t="e">
        <f t="shared" si="1"/>
        <v>#N/A</v>
      </c>
    </row>
    <row r="48" spans="1:12">
      <c r="A48" s="19">
        <f>Drittens!A48</f>
        <v>45</v>
      </c>
      <c r="D48" s="21">
        <f>Drittens!D48</f>
        <v>50.527085657047074</v>
      </c>
      <c r="E48" s="95"/>
      <c r="F48" s="21">
        <f>Drittens!F48</f>
        <v>50.527085657047074</v>
      </c>
      <c r="G48" s="93"/>
      <c r="H48" s="21">
        <f t="shared" si="2"/>
        <v>50.527085657047074</v>
      </c>
      <c r="J48" s="89" t="e">
        <f t="shared" si="3"/>
        <v>#N/A</v>
      </c>
      <c r="L48" s="88" t="e">
        <f t="shared" si="1"/>
        <v>#N/A</v>
      </c>
    </row>
    <row r="49" spans="1:12">
      <c r="A49" s="19">
        <f>Drittens!A49</f>
        <v>46</v>
      </c>
      <c r="D49" s="21">
        <f>Drittens!D49</f>
        <v>51.995848355186588</v>
      </c>
      <c r="E49" s="95"/>
      <c r="F49" s="21">
        <f>Drittens!F49</f>
        <v>51.995848355186588</v>
      </c>
      <c r="G49" s="93"/>
      <c r="H49" s="21">
        <f t="shared" si="2"/>
        <v>51.995848355186588</v>
      </c>
      <c r="J49" s="89" t="e">
        <f t="shared" si="3"/>
        <v>#N/A</v>
      </c>
      <c r="L49" s="88" t="e">
        <f t="shared" si="1"/>
        <v>#N/A</v>
      </c>
    </row>
    <row r="50" spans="1:12">
      <c r="A50" s="19">
        <f>Drittens!A50</f>
        <v>47</v>
      </c>
      <c r="D50" s="21">
        <f>Drittens!D50</f>
        <v>53.482007979887868</v>
      </c>
      <c r="E50" s="95"/>
      <c r="F50" s="21">
        <f>Drittens!F50</f>
        <v>53.482007979887868</v>
      </c>
      <c r="G50" s="93"/>
      <c r="H50" s="21">
        <f t="shared" si="2"/>
        <v>53.482007979887868</v>
      </c>
      <c r="J50" s="89" t="e">
        <f t="shared" si="3"/>
        <v>#N/A</v>
      </c>
      <c r="L50" s="88" t="e">
        <f t="shared" si="1"/>
        <v>#N/A</v>
      </c>
    </row>
    <row r="51" spans="1:12">
      <c r="A51" s="19">
        <f>Drittens!A51</f>
        <v>48</v>
      </c>
      <c r="D51" s="21">
        <f>Drittens!D51</f>
        <v>54.985564531150906</v>
      </c>
      <c r="E51" s="95"/>
      <c r="F51" s="21">
        <f>Drittens!F51</f>
        <v>54.985564531150906</v>
      </c>
      <c r="G51" s="93"/>
      <c r="H51" s="21">
        <f t="shared" si="2"/>
        <v>54.985564531150906</v>
      </c>
      <c r="J51" s="89" t="e">
        <f t="shared" si="3"/>
        <v>#N/A</v>
      </c>
      <c r="L51" s="88" t="e">
        <f t="shared" si="1"/>
        <v>#N/A</v>
      </c>
    </row>
    <row r="52" spans="1:12">
      <c r="A52" s="19">
        <f>Drittens!A52</f>
        <v>49</v>
      </c>
      <c r="D52" s="21">
        <f>Drittens!D52</f>
        <v>56.506518008975718</v>
      </c>
      <c r="E52" s="95"/>
      <c r="F52" s="21">
        <f>Drittens!F52</f>
        <v>56.506518008975718</v>
      </c>
      <c r="G52" s="93"/>
      <c r="H52" s="21">
        <f t="shared" si="2"/>
        <v>56.506518008975718</v>
      </c>
      <c r="J52" s="89" t="e">
        <f t="shared" si="3"/>
        <v>#N/A</v>
      </c>
      <c r="L52" s="88" t="e">
        <f t="shared" si="1"/>
        <v>#N/A</v>
      </c>
    </row>
    <row r="53" spans="1:12">
      <c r="A53" s="19">
        <f>Drittens!A53</f>
        <v>50</v>
      </c>
      <c r="D53" s="21">
        <f>Drittens!D53</f>
        <v>58.044868413362302</v>
      </c>
      <c r="E53" s="95"/>
      <c r="F53" s="21">
        <f>Drittens!F53</f>
        <v>58.044868413362302</v>
      </c>
      <c r="G53" s="93"/>
      <c r="H53" s="21">
        <f t="shared" si="2"/>
        <v>58.044868413362302</v>
      </c>
      <c r="I53" s="87">
        <f>IF(Erstens!C10&lt;&gt;"",Erstens!C10,"")</f>
        <v>58.5</v>
      </c>
      <c r="J53" s="89">
        <f t="shared" si="3"/>
        <v>-0.45513158663769815</v>
      </c>
      <c r="L53" s="88">
        <f t="shared" si="1"/>
        <v>0.45513158663769815</v>
      </c>
    </row>
    <row r="54" spans="1:12">
      <c r="A54" s="19">
        <f>Drittens!A54</f>
        <v>51</v>
      </c>
      <c r="D54" s="21">
        <f>Drittens!D54</f>
        <v>59.600615744310645</v>
      </c>
      <c r="E54" s="95"/>
      <c r="F54" s="21">
        <f>Drittens!F54</f>
        <v>59.600615744310645</v>
      </c>
      <c r="G54" s="93"/>
      <c r="H54" s="21">
        <f t="shared" si="2"/>
        <v>59.600615744310645</v>
      </c>
      <c r="J54" s="89" t="e">
        <f t="shared" si="3"/>
        <v>#N/A</v>
      </c>
      <c r="K54" s="90"/>
      <c r="L54" s="88" t="e">
        <f t="shared" si="1"/>
        <v>#N/A</v>
      </c>
    </row>
    <row r="55" spans="1:12">
      <c r="A55" s="19">
        <f>Drittens!A55</f>
        <v>52</v>
      </c>
      <c r="D55" s="21">
        <f>Drittens!D55</f>
        <v>61.173760001820746</v>
      </c>
      <c r="E55" s="95"/>
      <c r="F55" s="21">
        <f>Drittens!F55</f>
        <v>61.173760001820746</v>
      </c>
      <c r="G55" s="93"/>
      <c r="H55" s="21">
        <f t="shared" si="2"/>
        <v>61.173760001820746</v>
      </c>
      <c r="J55" s="89" t="e">
        <f t="shared" si="3"/>
        <v>#N/A</v>
      </c>
      <c r="K55" s="90"/>
      <c r="L55" s="88" t="e">
        <f t="shared" si="1"/>
        <v>#N/A</v>
      </c>
    </row>
    <row r="56" spans="1:12">
      <c r="A56" s="19">
        <f>Drittens!A56</f>
        <v>53</v>
      </c>
      <c r="D56" s="21">
        <f>Drittens!D56</f>
        <v>62.764301185892627</v>
      </c>
      <c r="E56" s="95"/>
      <c r="F56" s="21">
        <f>Drittens!F56</f>
        <v>62.764301185892627</v>
      </c>
      <c r="G56" s="93"/>
      <c r="H56" s="21">
        <f t="shared" si="2"/>
        <v>62.764301185892627</v>
      </c>
      <c r="J56" s="89" t="e">
        <f>IF(I56&lt;&gt;"",(H56-I56),NA())</f>
        <v>#N/A</v>
      </c>
      <c r="K56" s="90"/>
      <c r="L56" s="88" t="e">
        <f t="shared" si="1"/>
        <v>#N/A</v>
      </c>
    </row>
    <row r="57" spans="1:12">
      <c r="A57" s="19">
        <f>Drittens!A57</f>
        <v>54</v>
      </c>
      <c r="D57" s="21">
        <f>Drittens!D57</f>
        <v>64.372239296526274</v>
      </c>
      <c r="E57" s="95"/>
      <c r="F57" s="21">
        <f>Drittens!F57</f>
        <v>64.372239296526274</v>
      </c>
      <c r="G57" s="93"/>
      <c r="H57" s="21">
        <f t="shared" si="2"/>
        <v>64.372239296526274</v>
      </c>
      <c r="J57" s="89" t="e">
        <f t="shared" si="3"/>
        <v>#N/A</v>
      </c>
      <c r="K57" s="90"/>
      <c r="L57" s="88" t="e">
        <f t="shared" si="1"/>
        <v>#N/A</v>
      </c>
    </row>
    <row r="58" spans="1:12">
      <c r="A58" s="19">
        <f>Drittens!A58</f>
        <v>55</v>
      </c>
      <c r="D58" s="21">
        <f>Drittens!D58</f>
        <v>65.997574333721687</v>
      </c>
      <c r="E58" s="95"/>
      <c r="F58" s="21">
        <f>Drittens!F58</f>
        <v>65.997574333721687</v>
      </c>
      <c r="G58" s="93"/>
      <c r="H58" s="21">
        <f t="shared" si="2"/>
        <v>65.997574333721687</v>
      </c>
      <c r="J58" s="89" t="e">
        <f t="shared" si="3"/>
        <v>#N/A</v>
      </c>
      <c r="K58" s="90"/>
      <c r="L58" s="88" t="e">
        <f t="shared" si="1"/>
        <v>#N/A</v>
      </c>
    </row>
    <row r="59" spans="1:12">
      <c r="A59" s="19">
        <f>Drittens!A59</f>
        <v>56</v>
      </c>
      <c r="D59" s="21">
        <f>Drittens!D59</f>
        <v>67.640306297478858</v>
      </c>
      <c r="E59" s="95"/>
      <c r="F59" s="21">
        <f>Drittens!F59</f>
        <v>67.640306297478858</v>
      </c>
      <c r="G59" s="93"/>
      <c r="H59" s="21">
        <f t="shared" si="2"/>
        <v>67.640306297478858</v>
      </c>
      <c r="J59" s="89" t="e">
        <f t="shared" si="3"/>
        <v>#N/A</v>
      </c>
      <c r="K59" s="90"/>
      <c r="L59" s="88" t="e">
        <f t="shared" si="1"/>
        <v>#N/A</v>
      </c>
    </row>
    <row r="60" spans="1:12">
      <c r="A60" s="19">
        <f>Drittens!A60</f>
        <v>57</v>
      </c>
      <c r="D60" s="21">
        <f>Drittens!D60</f>
        <v>69.300435187797802</v>
      </c>
      <c r="E60" s="95"/>
      <c r="F60" s="21">
        <f>Drittens!F60</f>
        <v>69.300435187797802</v>
      </c>
      <c r="G60" s="93"/>
      <c r="H60" s="21">
        <f t="shared" si="2"/>
        <v>69.300435187797802</v>
      </c>
      <c r="J60" s="89" t="e">
        <f t="shared" si="3"/>
        <v>#N/A</v>
      </c>
      <c r="K60" s="90"/>
      <c r="L60" s="88" t="e">
        <f t="shared" si="1"/>
        <v>#N/A</v>
      </c>
    </row>
    <row r="61" spans="1:12">
      <c r="A61" s="19">
        <f>Drittens!A61</f>
        <v>58</v>
      </c>
      <c r="D61" s="21">
        <f>Drittens!D61</f>
        <v>70.977961004678519</v>
      </c>
      <c r="E61" s="95"/>
      <c r="F61" s="21">
        <f>Drittens!F61</f>
        <v>70.977961004678519</v>
      </c>
      <c r="G61" s="93"/>
      <c r="H61" s="21">
        <f t="shared" si="2"/>
        <v>70.977961004678519</v>
      </c>
      <c r="J61" s="89" t="e">
        <f t="shared" si="3"/>
        <v>#N/A</v>
      </c>
      <c r="K61" s="90"/>
      <c r="L61" s="88" t="e">
        <f t="shared" si="1"/>
        <v>#N/A</v>
      </c>
    </row>
    <row r="62" spans="1:12">
      <c r="A62" s="19">
        <f>Drittens!A62</f>
        <v>59</v>
      </c>
      <c r="D62" s="21">
        <f>Drittens!D62</f>
        <v>72.672883748120981</v>
      </c>
      <c r="E62" s="95"/>
      <c r="F62" s="21">
        <f>Drittens!F62</f>
        <v>72.672883748120981</v>
      </c>
      <c r="G62" s="93"/>
      <c r="H62" s="21">
        <f t="shared" si="2"/>
        <v>72.672883748120981</v>
      </c>
      <c r="J62" s="89" t="e">
        <f t="shared" si="3"/>
        <v>#N/A</v>
      </c>
      <c r="K62" s="90"/>
      <c r="L62" s="88" t="e">
        <f t="shared" si="1"/>
        <v>#N/A</v>
      </c>
    </row>
    <row r="63" spans="1:12">
      <c r="A63" s="19">
        <f>Drittens!A63</f>
        <v>60</v>
      </c>
      <c r="D63" s="21">
        <f>Drittens!D63</f>
        <v>74.385203418125229</v>
      </c>
      <c r="E63" s="95"/>
      <c r="F63" s="21">
        <f>Drittens!F63</f>
        <v>74.385203418125229</v>
      </c>
      <c r="G63" s="93"/>
      <c r="H63" s="21">
        <f t="shared" si="2"/>
        <v>74.385203418125229</v>
      </c>
      <c r="J63" s="89" t="e">
        <f t="shared" si="3"/>
        <v>#N/A</v>
      </c>
      <c r="K63" s="90"/>
      <c r="L63" s="88" t="e">
        <f t="shared" si="1"/>
        <v>#N/A</v>
      </c>
    </row>
    <row r="64" spans="1:12">
      <c r="A64" s="19">
        <f>Drittens!A64</f>
        <v>61</v>
      </c>
      <c r="D64" s="21">
        <f>Drittens!D64</f>
        <v>76.114920014691236</v>
      </c>
      <c r="E64" s="95"/>
      <c r="F64" s="21">
        <f>Drittens!F64</f>
        <v>76.114920014691236</v>
      </c>
      <c r="G64" s="93"/>
      <c r="H64" s="21">
        <f t="shared" si="2"/>
        <v>76.114920014691236</v>
      </c>
      <c r="J64" s="89" t="e">
        <f t="shared" si="3"/>
        <v>#N/A</v>
      </c>
      <c r="K64" s="90"/>
      <c r="L64" s="88" t="e">
        <f t="shared" si="1"/>
        <v>#N/A</v>
      </c>
    </row>
    <row r="65" spans="1:12">
      <c r="A65" s="19">
        <f>Drittens!A65</f>
        <v>62</v>
      </c>
      <c r="D65" s="21">
        <f>Drittens!D65</f>
        <v>77.862033537819016</v>
      </c>
      <c r="E65" s="95"/>
      <c r="F65" s="21">
        <f>Drittens!F65</f>
        <v>77.862033537819016</v>
      </c>
      <c r="G65" s="93"/>
      <c r="H65" s="21">
        <f t="shared" si="2"/>
        <v>77.862033537819016</v>
      </c>
      <c r="J65" s="89" t="e">
        <f t="shared" si="3"/>
        <v>#N/A</v>
      </c>
      <c r="K65" s="90"/>
      <c r="L65" s="88" t="e">
        <f t="shared" si="1"/>
        <v>#N/A</v>
      </c>
    </row>
    <row r="66" spans="1:12">
      <c r="A66" s="19">
        <f>Drittens!A66</f>
        <v>63</v>
      </c>
      <c r="D66" s="21">
        <f>Drittens!D66</f>
        <v>79.626543987508555</v>
      </c>
      <c r="E66" s="95"/>
      <c r="F66" s="21">
        <f>Drittens!F66</f>
        <v>79.626543987508555</v>
      </c>
      <c r="G66" s="93"/>
      <c r="H66" s="21">
        <f t="shared" si="2"/>
        <v>79.626543987508555</v>
      </c>
      <c r="J66" s="89" t="e">
        <f t="shared" si="3"/>
        <v>#N/A</v>
      </c>
      <c r="K66" s="90"/>
      <c r="L66" s="88" t="e">
        <f t="shared" si="1"/>
        <v>#N/A</v>
      </c>
    </row>
    <row r="67" spans="1:12">
      <c r="A67" s="19">
        <f>Drittens!A67</f>
        <v>64</v>
      </c>
      <c r="D67" s="21">
        <f>Drittens!D67</f>
        <v>81.408451363759852</v>
      </c>
      <c r="E67" s="95"/>
      <c r="F67" s="21">
        <f>Drittens!F67</f>
        <v>81.408451363759852</v>
      </c>
      <c r="G67" s="93"/>
      <c r="H67" s="21">
        <f t="shared" si="2"/>
        <v>81.408451363759852</v>
      </c>
      <c r="J67" s="89" t="e">
        <f t="shared" si="3"/>
        <v>#N/A</v>
      </c>
      <c r="K67" s="90"/>
      <c r="L67" s="88" t="e">
        <f t="shared" si="1"/>
        <v>#N/A</v>
      </c>
    </row>
    <row r="68" spans="1:12">
      <c r="A68" s="19">
        <f>Drittens!A68</f>
        <v>65</v>
      </c>
      <c r="D68" s="21">
        <f>Drittens!D68</f>
        <v>83.207755666572936</v>
      </c>
      <c r="E68" s="95"/>
      <c r="F68" s="21">
        <f>Drittens!F68</f>
        <v>83.207755666572936</v>
      </c>
      <c r="G68" s="93"/>
      <c r="H68" s="21">
        <f t="shared" si="2"/>
        <v>83.207755666572936</v>
      </c>
      <c r="J68" s="89" t="e">
        <f t="shared" si="3"/>
        <v>#N/A</v>
      </c>
      <c r="K68" s="90"/>
      <c r="L68" s="88" t="e">
        <f t="shared" si="1"/>
        <v>#N/A</v>
      </c>
    </row>
    <row r="69" spans="1:12">
      <c r="A69" s="19">
        <f>Drittens!A69</f>
        <v>66</v>
      </c>
      <c r="D69" s="21">
        <f>Drittens!D69</f>
        <v>85.024456895947779</v>
      </c>
      <c r="E69" s="95"/>
      <c r="F69" s="21">
        <f>Drittens!F69</f>
        <v>85.024456895947779</v>
      </c>
      <c r="G69" s="93"/>
      <c r="H69" s="21">
        <f t="shared" ref="H69:H103" si="4">H68*(1-filterfaktor)+F69*filterfaktor</f>
        <v>85.024456895947779</v>
      </c>
      <c r="J69" s="89" t="e">
        <f t="shared" si="3"/>
        <v>#N/A</v>
      </c>
      <c r="K69" s="90"/>
      <c r="L69" s="88" t="e">
        <f t="shared" ref="L69:L103" si="5">ABS(J69)</f>
        <v>#N/A</v>
      </c>
    </row>
    <row r="70" spans="1:12">
      <c r="A70" s="19">
        <f>Drittens!A70</f>
        <v>67</v>
      </c>
      <c r="D70" s="21">
        <f>Drittens!D70</f>
        <v>86.85855505188438</v>
      </c>
      <c r="E70" s="95"/>
      <c r="F70" s="21">
        <f>Drittens!F70</f>
        <v>86.85855505188438</v>
      </c>
      <c r="G70" s="93"/>
      <c r="H70" s="21">
        <f t="shared" si="4"/>
        <v>86.85855505188438</v>
      </c>
      <c r="J70" s="89" t="e">
        <f t="shared" ref="J70:J103" si="6">IF(I70&lt;&gt;"",(H70-I70),NA())</f>
        <v>#N/A</v>
      </c>
      <c r="K70" s="90"/>
      <c r="L70" s="88" t="e">
        <f t="shared" si="5"/>
        <v>#N/A</v>
      </c>
    </row>
    <row r="71" spans="1:12">
      <c r="A71" s="19">
        <f>Drittens!A71</f>
        <v>68</v>
      </c>
      <c r="D71" s="21">
        <f>Drittens!D71</f>
        <v>88.710050134382755</v>
      </c>
      <c r="E71" s="95"/>
      <c r="F71" s="21">
        <f>Drittens!F71</f>
        <v>88.710050134382755</v>
      </c>
      <c r="G71" s="93"/>
      <c r="H71" s="21">
        <f t="shared" si="4"/>
        <v>88.710050134382755</v>
      </c>
      <c r="J71" s="89" t="e">
        <f t="shared" si="6"/>
        <v>#N/A</v>
      </c>
      <c r="K71" s="90"/>
      <c r="L71" s="88" t="e">
        <f t="shared" si="5"/>
        <v>#N/A</v>
      </c>
    </row>
    <row r="72" spans="1:12">
      <c r="A72" s="19">
        <f>Drittens!A72</f>
        <v>69</v>
      </c>
      <c r="D72" s="21">
        <f>Drittens!D72</f>
        <v>90.578942143442887</v>
      </c>
      <c r="E72" s="95"/>
      <c r="F72" s="21">
        <f>Drittens!F72</f>
        <v>90.578942143442887</v>
      </c>
      <c r="G72" s="93"/>
      <c r="H72" s="21">
        <f t="shared" si="4"/>
        <v>90.578942143442887</v>
      </c>
      <c r="J72" s="89" t="e">
        <f t="shared" si="6"/>
        <v>#N/A</v>
      </c>
      <c r="K72" s="90"/>
      <c r="L72" s="88" t="e">
        <f t="shared" si="5"/>
        <v>#N/A</v>
      </c>
    </row>
    <row r="73" spans="1:12">
      <c r="A73" s="19">
        <f>Drittens!A73</f>
        <v>70</v>
      </c>
      <c r="D73" s="21">
        <f>Drittens!D73</f>
        <v>92.465231079064793</v>
      </c>
      <c r="E73" s="95"/>
      <c r="F73" s="21">
        <f>Drittens!F73</f>
        <v>92.465231079064793</v>
      </c>
      <c r="G73" s="93"/>
      <c r="H73" s="21">
        <f t="shared" si="4"/>
        <v>92.465231079064793</v>
      </c>
      <c r="I73" s="87">
        <f>IF(Erstens!C11&lt;&gt;"",Erstens!C11,"")</f>
        <v>92</v>
      </c>
      <c r="J73" s="89">
        <f t="shared" si="6"/>
        <v>0.46523107906479311</v>
      </c>
      <c r="L73" s="88">
        <f t="shared" si="5"/>
        <v>0.46523107906479311</v>
      </c>
    </row>
    <row r="74" spans="1:12">
      <c r="A74" s="19">
        <f>Drittens!A74</f>
        <v>71</v>
      </c>
      <c r="D74" s="21">
        <f>Drittens!D74</f>
        <v>94.368916941248457</v>
      </c>
      <c r="E74" s="95"/>
      <c r="F74" s="21">
        <f>Drittens!F74</f>
        <v>94.368916941248457</v>
      </c>
      <c r="G74" s="93"/>
      <c r="H74" s="21">
        <f t="shared" si="4"/>
        <v>94.368916941248457</v>
      </c>
      <c r="J74" s="89" t="e">
        <f t="shared" si="6"/>
        <v>#N/A</v>
      </c>
      <c r="L74" s="88" t="e">
        <f t="shared" si="5"/>
        <v>#N/A</v>
      </c>
    </row>
    <row r="75" spans="1:12">
      <c r="A75" s="19">
        <f>Drittens!A75</f>
        <v>72</v>
      </c>
      <c r="D75" s="21">
        <f>Drittens!D75</f>
        <v>96.289999729993909</v>
      </c>
      <c r="E75" s="95"/>
      <c r="F75" s="21">
        <f>Drittens!F75</f>
        <v>96.289999729993909</v>
      </c>
      <c r="G75" s="93"/>
      <c r="H75" s="21">
        <f t="shared" si="4"/>
        <v>96.289999729993909</v>
      </c>
      <c r="J75" s="89" t="e">
        <f t="shared" si="6"/>
        <v>#N/A</v>
      </c>
      <c r="L75" s="88" t="e">
        <f t="shared" si="5"/>
        <v>#N/A</v>
      </c>
    </row>
    <row r="76" spans="1:12">
      <c r="A76" s="19">
        <f>Drittens!A76</f>
        <v>73</v>
      </c>
      <c r="D76" s="21">
        <f>Drittens!D76</f>
        <v>98.228479445301105</v>
      </c>
      <c r="E76" s="95"/>
      <c r="F76" s="21">
        <f>Drittens!F76</f>
        <v>98.228479445301105</v>
      </c>
      <c r="G76" s="93"/>
      <c r="H76" s="21">
        <f t="shared" si="4"/>
        <v>98.228479445301105</v>
      </c>
      <c r="J76" s="89" t="e">
        <f t="shared" si="6"/>
        <v>#N/A</v>
      </c>
      <c r="L76" s="88" t="e">
        <f t="shared" si="5"/>
        <v>#N/A</v>
      </c>
    </row>
    <row r="77" spans="1:12">
      <c r="A77" s="19">
        <f>Drittens!A77</f>
        <v>74</v>
      </c>
      <c r="D77" s="21">
        <f>Drittens!D77</f>
        <v>100.18435608717009</v>
      </c>
      <c r="E77" s="95"/>
      <c r="F77" s="21">
        <f>Drittens!F77</f>
        <v>100.18435608717009</v>
      </c>
      <c r="G77" s="93"/>
      <c r="H77" s="21">
        <f t="shared" si="4"/>
        <v>100.18435608717009</v>
      </c>
      <c r="J77" s="89" t="e">
        <f t="shared" si="6"/>
        <v>#N/A</v>
      </c>
      <c r="L77" s="88" t="e">
        <f t="shared" si="5"/>
        <v>#N/A</v>
      </c>
    </row>
    <row r="78" spans="1:12">
      <c r="A78" s="19">
        <f>Drittens!A78</f>
        <v>75</v>
      </c>
      <c r="D78" s="21">
        <f>Drittens!D78</f>
        <v>102.15762965560081</v>
      </c>
      <c r="E78" s="95"/>
      <c r="F78" s="21">
        <f>Drittens!F78</f>
        <v>102.15762965560081</v>
      </c>
      <c r="G78" s="93"/>
      <c r="H78" s="21">
        <f t="shared" si="4"/>
        <v>102.15762965560081</v>
      </c>
      <c r="J78" s="89" t="e">
        <f t="shared" si="6"/>
        <v>#N/A</v>
      </c>
      <c r="L78" s="88" t="e">
        <f t="shared" si="5"/>
        <v>#N/A</v>
      </c>
    </row>
    <row r="79" spans="1:12">
      <c r="A79" s="19">
        <f>Drittens!A79</f>
        <v>76</v>
      </c>
      <c r="D79" s="21">
        <f>Drittens!D79</f>
        <v>104.14830015059333</v>
      </c>
      <c r="E79" s="95"/>
      <c r="F79" s="21">
        <f>Drittens!F79</f>
        <v>104.14830015059333</v>
      </c>
      <c r="G79" s="93"/>
      <c r="H79" s="21">
        <f t="shared" si="4"/>
        <v>104.14830015059333</v>
      </c>
      <c r="J79" s="89" t="e">
        <f t="shared" si="6"/>
        <v>#N/A</v>
      </c>
      <c r="L79" s="88" t="e">
        <f t="shared" si="5"/>
        <v>#N/A</v>
      </c>
    </row>
    <row r="80" spans="1:12">
      <c r="A80" s="19">
        <f>Drittens!A80</f>
        <v>77</v>
      </c>
      <c r="D80" s="21">
        <f>Drittens!D80</f>
        <v>106.1563675721476</v>
      </c>
      <c r="E80" s="95"/>
      <c r="F80" s="21">
        <f>Drittens!F80</f>
        <v>106.1563675721476</v>
      </c>
      <c r="G80" s="93"/>
      <c r="H80" s="21">
        <f t="shared" si="4"/>
        <v>106.1563675721476</v>
      </c>
      <c r="J80" s="89" t="e">
        <f t="shared" si="6"/>
        <v>#N/A</v>
      </c>
      <c r="L80" s="88" t="e">
        <f t="shared" si="5"/>
        <v>#N/A</v>
      </c>
    </row>
    <row r="81" spans="1:12">
      <c r="A81" s="19">
        <f>Drittens!A81</f>
        <v>78</v>
      </c>
      <c r="D81" s="21">
        <f>Drittens!D81</f>
        <v>108.18183192026363</v>
      </c>
      <c r="E81" s="95"/>
      <c r="F81" s="21">
        <f>Drittens!F81</f>
        <v>108.18183192026363</v>
      </c>
      <c r="G81" s="93"/>
      <c r="H81" s="21">
        <f t="shared" si="4"/>
        <v>108.18183192026363</v>
      </c>
      <c r="J81" s="89" t="e">
        <f t="shared" si="6"/>
        <v>#N/A</v>
      </c>
      <c r="L81" s="88" t="e">
        <f t="shared" si="5"/>
        <v>#N/A</v>
      </c>
    </row>
    <row r="82" spans="1:12">
      <c r="A82" s="19">
        <f>Drittens!A82</f>
        <v>79</v>
      </c>
      <c r="D82" s="21">
        <f>Drittens!D82</f>
        <v>110.22469319494144</v>
      </c>
      <c r="E82" s="95"/>
      <c r="F82" s="21">
        <f>Drittens!F82</f>
        <v>110.22469319494144</v>
      </c>
      <c r="G82" s="93"/>
      <c r="H82" s="21">
        <f t="shared" si="4"/>
        <v>110.22469319494144</v>
      </c>
      <c r="J82" s="89" t="e">
        <f t="shared" si="6"/>
        <v>#N/A</v>
      </c>
      <c r="L82" s="88" t="e">
        <f t="shared" si="5"/>
        <v>#N/A</v>
      </c>
    </row>
    <row r="83" spans="1:12">
      <c r="A83" s="19">
        <f>Drittens!A83</f>
        <v>80</v>
      </c>
      <c r="D83" s="21">
        <f>Drittens!D83</f>
        <v>112.284951396181</v>
      </c>
      <c r="E83" s="95"/>
      <c r="F83" s="21">
        <f>Drittens!F83</f>
        <v>112.284951396181</v>
      </c>
      <c r="G83" s="93"/>
      <c r="H83" s="21">
        <f t="shared" si="4"/>
        <v>112.284951396181</v>
      </c>
      <c r="J83" s="89" t="e">
        <f t="shared" si="6"/>
        <v>#N/A</v>
      </c>
      <c r="L83" s="88" t="e">
        <f t="shared" si="5"/>
        <v>#N/A</v>
      </c>
    </row>
    <row r="84" spans="1:12">
      <c r="A84" s="19">
        <f>Drittens!A84</f>
        <v>81</v>
      </c>
      <c r="D84" s="21">
        <f>Drittens!D84</f>
        <v>114.36260652398234</v>
      </c>
      <c r="E84" s="95"/>
      <c r="F84" s="21">
        <f>Drittens!F84</f>
        <v>114.36260652398234</v>
      </c>
      <c r="G84" s="93"/>
      <c r="H84" s="21">
        <f t="shared" si="4"/>
        <v>114.36260652398234</v>
      </c>
      <c r="J84" s="89" t="e">
        <f t="shared" si="6"/>
        <v>#N/A</v>
      </c>
      <c r="L84" s="88" t="e">
        <f t="shared" si="5"/>
        <v>#N/A</v>
      </c>
    </row>
    <row r="85" spans="1:12">
      <c r="A85" s="19">
        <f>Drittens!A85</f>
        <v>82</v>
      </c>
      <c r="D85" s="21">
        <f>Drittens!D85</f>
        <v>116.45765857834544</v>
      </c>
      <c r="E85" s="95"/>
      <c r="F85" s="21">
        <f>Drittens!F85</f>
        <v>116.45765857834544</v>
      </c>
      <c r="G85" s="93"/>
      <c r="H85" s="21">
        <f t="shared" si="4"/>
        <v>116.45765857834544</v>
      </c>
      <c r="J85" s="89" t="e">
        <f t="shared" si="6"/>
        <v>#N/A</v>
      </c>
      <c r="L85" s="88" t="e">
        <f t="shared" si="5"/>
        <v>#N/A</v>
      </c>
    </row>
    <row r="86" spans="1:12">
      <c r="A86" s="19">
        <f>Drittens!A86</f>
        <v>83</v>
      </c>
      <c r="D86" s="21">
        <f>Drittens!D86</f>
        <v>118.57010755927031</v>
      </c>
      <c r="E86" s="95"/>
      <c r="F86" s="21">
        <f>Drittens!F86</f>
        <v>118.57010755927031</v>
      </c>
      <c r="G86" s="93"/>
      <c r="H86" s="21">
        <f t="shared" si="4"/>
        <v>118.57010755927031</v>
      </c>
      <c r="J86" s="89" t="e">
        <f t="shared" si="6"/>
        <v>#N/A</v>
      </c>
      <c r="L86" s="88" t="e">
        <f t="shared" si="5"/>
        <v>#N/A</v>
      </c>
    </row>
    <row r="87" spans="1:12">
      <c r="A87" s="19">
        <f>Drittens!A87</f>
        <v>84</v>
      </c>
      <c r="D87" s="21">
        <f>Drittens!D87</f>
        <v>120.69995346675695</v>
      </c>
      <c r="E87" s="95"/>
      <c r="F87" s="21">
        <f>Drittens!F87</f>
        <v>120.69995346675695</v>
      </c>
      <c r="G87" s="93"/>
      <c r="H87" s="21">
        <f t="shared" si="4"/>
        <v>120.69995346675695</v>
      </c>
      <c r="J87" s="89" t="e">
        <f t="shared" si="6"/>
        <v>#N/A</v>
      </c>
      <c r="L87" s="88" t="e">
        <f t="shared" si="5"/>
        <v>#N/A</v>
      </c>
    </row>
    <row r="88" spans="1:12">
      <c r="A88" s="19">
        <f>Drittens!A88</f>
        <v>85</v>
      </c>
      <c r="D88" s="21">
        <f>Drittens!D88</f>
        <v>122.84719630080535</v>
      </c>
      <c r="E88" s="95"/>
      <c r="F88" s="21">
        <f>Drittens!F88</f>
        <v>122.84719630080535</v>
      </c>
      <c r="G88" s="93"/>
      <c r="H88" s="21">
        <f t="shared" si="4"/>
        <v>122.84719630080535</v>
      </c>
      <c r="J88" s="89" t="e">
        <f t="shared" si="6"/>
        <v>#N/A</v>
      </c>
      <c r="L88" s="88" t="e">
        <f t="shared" si="5"/>
        <v>#N/A</v>
      </c>
    </row>
    <row r="89" spans="1:12">
      <c r="A89" s="19">
        <f>Drittens!A89</f>
        <v>86</v>
      </c>
      <c r="D89" s="21">
        <f>Drittens!D89</f>
        <v>125.01183606141552</v>
      </c>
      <c r="E89" s="95"/>
      <c r="F89" s="21">
        <f>Drittens!F89</f>
        <v>125.01183606141552</v>
      </c>
      <c r="G89" s="93"/>
      <c r="H89" s="21">
        <f t="shared" si="4"/>
        <v>125.01183606141552</v>
      </c>
      <c r="J89" s="89" t="e">
        <f t="shared" si="6"/>
        <v>#N/A</v>
      </c>
      <c r="L89" s="88" t="e">
        <f t="shared" si="5"/>
        <v>#N/A</v>
      </c>
    </row>
    <row r="90" spans="1:12">
      <c r="A90" s="19">
        <f>Drittens!A90</f>
        <v>87</v>
      </c>
      <c r="D90" s="21">
        <f>Drittens!D90</f>
        <v>127.19387274858745</v>
      </c>
      <c r="E90" s="95"/>
      <c r="F90" s="21">
        <f>Drittens!F90</f>
        <v>127.19387274858745</v>
      </c>
      <c r="G90" s="93"/>
      <c r="H90" s="21">
        <f t="shared" si="4"/>
        <v>127.19387274858745</v>
      </c>
      <c r="J90" s="89" t="e">
        <f t="shared" si="6"/>
        <v>#N/A</v>
      </c>
      <c r="L90" s="88" t="e">
        <f t="shared" si="5"/>
        <v>#N/A</v>
      </c>
    </row>
    <row r="91" spans="1:12">
      <c r="A91" s="19">
        <f>Drittens!A91</f>
        <v>88</v>
      </c>
      <c r="D91" s="21">
        <f>Drittens!D91</f>
        <v>129.39330636232114</v>
      </c>
      <c r="E91" s="95"/>
      <c r="F91" s="21">
        <f>Drittens!F91</f>
        <v>129.39330636232114</v>
      </c>
      <c r="G91" s="93"/>
      <c r="H91" s="21">
        <f t="shared" si="4"/>
        <v>129.39330636232114</v>
      </c>
      <c r="J91" s="89" t="e">
        <f t="shared" si="6"/>
        <v>#N/A</v>
      </c>
      <c r="L91" s="88" t="e">
        <f t="shared" si="5"/>
        <v>#N/A</v>
      </c>
    </row>
    <row r="92" spans="1:12">
      <c r="A92" s="19">
        <f>Drittens!A92</f>
        <v>89</v>
      </c>
      <c r="D92" s="21">
        <f>Drittens!D92</f>
        <v>131.6101369026166</v>
      </c>
      <c r="E92" s="95"/>
      <c r="F92" s="21">
        <f>Drittens!F92</f>
        <v>131.6101369026166</v>
      </c>
      <c r="G92" s="93"/>
      <c r="H92" s="21">
        <f t="shared" si="4"/>
        <v>131.6101369026166</v>
      </c>
      <c r="J92" s="89" t="e">
        <f t="shared" si="6"/>
        <v>#N/A</v>
      </c>
      <c r="L92" s="88" t="e">
        <f t="shared" si="5"/>
        <v>#N/A</v>
      </c>
    </row>
    <row r="93" spans="1:12">
      <c r="A93" s="19">
        <f>Drittens!A93</f>
        <v>90</v>
      </c>
      <c r="D93" s="21">
        <f>Drittens!D93</f>
        <v>133.84436436947385</v>
      </c>
      <c r="E93" s="95"/>
      <c r="F93" s="21">
        <f>Drittens!F93</f>
        <v>133.84436436947385</v>
      </c>
      <c r="G93" s="93"/>
      <c r="H93" s="21">
        <f t="shared" si="4"/>
        <v>133.84436436947385</v>
      </c>
      <c r="I93" s="87">
        <f>IF(Erstens!C12&lt;&gt;"",Erstens!C12,"")</f>
        <v>134</v>
      </c>
      <c r="J93" s="89">
        <f t="shared" si="6"/>
        <v>-0.15563563052614882</v>
      </c>
      <c r="L93" s="88">
        <f t="shared" si="5"/>
        <v>0.15563563052614882</v>
      </c>
    </row>
    <row r="94" spans="1:12">
      <c r="A94" s="19">
        <f>Drittens!A94</f>
        <v>91</v>
      </c>
      <c r="D94" s="21">
        <f>Drittens!D94</f>
        <v>136.09598876289283</v>
      </c>
      <c r="E94" s="95"/>
      <c r="F94" s="21">
        <f>Drittens!F94</f>
        <v>136.09598876289283</v>
      </c>
      <c r="G94" s="93"/>
      <c r="H94" s="21">
        <f t="shared" si="4"/>
        <v>136.09598876289283</v>
      </c>
      <c r="J94" s="89" t="e">
        <f t="shared" si="6"/>
        <v>#N/A</v>
      </c>
      <c r="L94" s="88" t="e">
        <f t="shared" si="5"/>
        <v>#N/A</v>
      </c>
    </row>
    <row r="95" spans="1:12">
      <c r="A95" s="19">
        <f>Drittens!A95</f>
        <v>92</v>
      </c>
      <c r="D95" s="21">
        <f>Drittens!D95</f>
        <v>138.3650100828736</v>
      </c>
      <c r="E95" s="95"/>
      <c r="F95" s="21">
        <f>Drittens!F95</f>
        <v>138.3650100828736</v>
      </c>
      <c r="G95" s="93"/>
      <c r="H95" s="21">
        <f t="shared" si="4"/>
        <v>138.3650100828736</v>
      </c>
      <c r="J95" s="89" t="e">
        <f t="shared" si="6"/>
        <v>#N/A</v>
      </c>
      <c r="L95" s="88" t="e">
        <f t="shared" si="5"/>
        <v>#N/A</v>
      </c>
    </row>
    <row r="96" spans="1:12">
      <c r="A96" s="19">
        <f>Drittens!A96</f>
        <v>93</v>
      </c>
      <c r="D96" s="21">
        <f>Drittens!D96</f>
        <v>140.65142832941615</v>
      </c>
      <c r="E96" s="95"/>
      <c r="F96" s="21">
        <f>Drittens!F96</f>
        <v>140.65142832941615</v>
      </c>
      <c r="G96" s="93"/>
      <c r="H96" s="21">
        <f t="shared" si="4"/>
        <v>140.65142832941615</v>
      </c>
      <c r="J96" s="89" t="e">
        <f t="shared" si="6"/>
        <v>#N/A</v>
      </c>
      <c r="L96" s="88" t="e">
        <f t="shared" si="5"/>
        <v>#N/A</v>
      </c>
    </row>
    <row r="97" spans="1:12">
      <c r="A97" s="19">
        <f>Drittens!A97</f>
        <v>94</v>
      </c>
      <c r="D97" s="21">
        <f>Drittens!D97</f>
        <v>142.95524350252043</v>
      </c>
      <c r="E97" s="95"/>
      <c r="F97" s="21">
        <f>Drittens!F97</f>
        <v>142.95524350252043</v>
      </c>
      <c r="G97" s="93"/>
      <c r="H97" s="21">
        <f t="shared" si="4"/>
        <v>142.95524350252043</v>
      </c>
      <c r="J97" s="89" t="e">
        <f t="shared" si="6"/>
        <v>#N/A</v>
      </c>
      <c r="L97" s="88" t="e">
        <f t="shared" si="5"/>
        <v>#N/A</v>
      </c>
    </row>
    <row r="98" spans="1:12">
      <c r="A98" s="19">
        <f>Drittens!A98</f>
        <v>95</v>
      </c>
      <c r="D98" s="21">
        <f>Drittens!D98</f>
        <v>145.2764556021865</v>
      </c>
      <c r="E98" s="95"/>
      <c r="F98" s="21">
        <f>Drittens!F98</f>
        <v>145.2764556021865</v>
      </c>
      <c r="G98" s="93"/>
      <c r="H98" s="21">
        <f t="shared" si="4"/>
        <v>145.2764556021865</v>
      </c>
      <c r="J98" s="89" t="e">
        <f t="shared" si="6"/>
        <v>#N/A</v>
      </c>
      <c r="L98" s="88" t="e">
        <f t="shared" si="5"/>
        <v>#N/A</v>
      </c>
    </row>
    <row r="99" spans="1:12">
      <c r="A99" s="19">
        <f>Drittens!A99</f>
        <v>96</v>
      </c>
      <c r="D99" s="21">
        <f>Drittens!D99</f>
        <v>147.61506462841433</v>
      </c>
      <c r="E99" s="95"/>
      <c r="F99" s="21">
        <f>Drittens!F99</f>
        <v>147.61506462841433</v>
      </c>
      <c r="G99" s="93"/>
      <c r="H99" s="21">
        <f t="shared" si="4"/>
        <v>147.61506462841433</v>
      </c>
      <c r="J99" s="89" t="e">
        <f t="shared" si="6"/>
        <v>#N/A</v>
      </c>
      <c r="L99" s="88" t="e">
        <f t="shared" si="5"/>
        <v>#N/A</v>
      </c>
    </row>
    <row r="100" spans="1:12">
      <c r="A100" s="19">
        <f>Drittens!A100</f>
        <v>97</v>
      </c>
      <c r="D100" s="21">
        <f>Drittens!D100</f>
        <v>149.97107058120395</v>
      </c>
      <c r="E100" s="95"/>
      <c r="F100" s="21">
        <f>Drittens!F100</f>
        <v>149.97107058120395</v>
      </c>
      <c r="G100" s="93"/>
      <c r="H100" s="21">
        <f t="shared" si="4"/>
        <v>149.97107058120395</v>
      </c>
      <c r="J100" s="89" t="e">
        <f t="shared" si="6"/>
        <v>#N/A</v>
      </c>
      <c r="L100" s="88" t="e">
        <f t="shared" si="5"/>
        <v>#N/A</v>
      </c>
    </row>
    <row r="101" spans="1:12">
      <c r="A101" s="19">
        <f>Drittens!A101</f>
        <v>98</v>
      </c>
      <c r="D101" s="21">
        <f>Drittens!D101</f>
        <v>152.34447346055529</v>
      </c>
      <c r="E101" s="95"/>
      <c r="F101" s="21">
        <f>Drittens!F101</f>
        <v>152.34447346055529</v>
      </c>
      <c r="G101" s="93"/>
      <c r="H101" s="21">
        <f t="shared" si="4"/>
        <v>152.34447346055529</v>
      </c>
      <c r="J101" s="89" t="e">
        <f t="shared" si="6"/>
        <v>#N/A</v>
      </c>
      <c r="L101" s="88" t="e">
        <f t="shared" si="5"/>
        <v>#N/A</v>
      </c>
    </row>
    <row r="102" spans="1:12">
      <c r="A102" s="19">
        <f>Drittens!A102</f>
        <v>99</v>
      </c>
      <c r="D102" s="21">
        <f>Drittens!D102</f>
        <v>154.73527326646843</v>
      </c>
      <c r="E102" s="95"/>
      <c r="F102" s="21">
        <f>Drittens!F102</f>
        <v>154.73527326646843</v>
      </c>
      <c r="G102" s="93"/>
      <c r="H102" s="21">
        <f t="shared" si="4"/>
        <v>154.73527326646843</v>
      </c>
      <c r="J102" s="89" t="e">
        <f t="shared" si="6"/>
        <v>#N/A</v>
      </c>
      <c r="L102" s="88" t="e">
        <f t="shared" si="5"/>
        <v>#N/A</v>
      </c>
    </row>
    <row r="103" spans="1:12">
      <c r="A103" s="19">
        <f>Drittens!A103</f>
        <v>100</v>
      </c>
      <c r="D103" s="21">
        <f>Drittens!D103</f>
        <v>157.14346999894332</v>
      </c>
      <c r="E103" s="95"/>
      <c r="F103" s="21">
        <f>Drittens!F103</f>
        <v>157.14346999894332</v>
      </c>
      <c r="G103" s="93"/>
      <c r="H103" s="21">
        <f t="shared" si="4"/>
        <v>157.14346999894332</v>
      </c>
      <c r="J103" s="89" t="e">
        <f t="shared" si="6"/>
        <v>#N/A</v>
      </c>
      <c r="L103" s="88" t="e">
        <f t="shared" si="5"/>
        <v>#N/A</v>
      </c>
    </row>
  </sheetData>
  <sheetProtection autoFilter="0" pivotTables="0"/>
  <protectedRanges>
    <protectedRange sqref="J4:J103" name="Bereich1"/>
  </protectedRanges>
  <mergeCells count="1">
    <mergeCell ref="N24:R25"/>
  </mergeCells>
  <conditionalFormatting sqref="L5:L103">
    <cfRule type="cellIs" dxfId="2" priority="1" stopIfTrue="1" operator="lessThan">
      <formula>0.5</formula>
    </cfRule>
    <cfRule type="cellIs" dxfId="1" priority="2" stopIfTrue="1" operator="between">
      <formula>0.5</formula>
      <formula>1.5</formula>
    </cfRule>
    <cfRule type="cellIs" dxfId="0" priority="3" stopIfTrue="1" operator="greaterThan">
      <formula>1.5</formula>
    </cfRule>
  </conditionalFormatting>
  <pageMargins left="0.78740157499999996" right="0.78740157499999996" top="0.984251969" bottom="0.984251969" header="0.4921259845" footer="0.4921259845"/>
  <pageSetup paperSize="9" orientation="portrait" r:id="rId1"/>
  <headerFooter alignWithMargins="0"/>
  <drawing r:id="rId2"/>
  <legacyDrawing r:id="rId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54"/>
  <sheetViews>
    <sheetView workbookViewId="0">
      <selection activeCell="T43" sqref="T43"/>
    </sheetView>
  </sheetViews>
  <sheetFormatPr baseColWidth="10" defaultColWidth="10.7109375" defaultRowHeight="12.75"/>
  <cols>
    <col min="1" max="1" width="4.28515625" customWidth="1"/>
    <col min="2" max="3" width="5.85546875" customWidth="1"/>
    <col min="4" max="4" width="4.85546875" customWidth="1"/>
    <col min="5" max="6" width="7.140625" customWidth="1"/>
    <col min="7" max="7" width="0.42578125" customWidth="1"/>
    <col min="8" max="9" width="7.140625" customWidth="1"/>
    <col min="10" max="10" width="4.42578125" customWidth="1"/>
    <col min="11" max="12" width="5" customWidth="1"/>
    <col min="13" max="13" width="8.5703125" customWidth="1"/>
    <col min="14" max="14" width="0.42578125" customWidth="1"/>
    <col min="15" max="16" width="5" customWidth="1"/>
    <col min="17" max="17" width="8.5703125" customWidth="1"/>
    <col min="18" max="18" width="4.42578125" customWidth="1"/>
  </cols>
  <sheetData>
    <row r="1" spans="1:17">
      <c r="A1" s="204" t="s">
        <v>69</v>
      </c>
      <c r="D1" s="204"/>
      <c r="E1" s="128"/>
      <c r="F1" s="128"/>
      <c r="G1" s="128"/>
      <c r="H1" s="128"/>
    </row>
    <row r="2" spans="1:17">
      <c r="A2" s="3" t="s">
        <v>27</v>
      </c>
      <c r="D2" s="3"/>
      <c r="E2" s="3"/>
    </row>
    <row r="4" spans="1:17" ht="13.5" thickBot="1">
      <c r="K4" s="117"/>
    </row>
    <row r="5" spans="1:17" ht="12.75" customHeight="1">
      <c r="B5" s="183" t="s">
        <v>174</v>
      </c>
      <c r="C5" s="184"/>
      <c r="E5" s="177" t="s">
        <v>5</v>
      </c>
      <c r="F5" s="179"/>
      <c r="H5" s="177" t="s">
        <v>5</v>
      </c>
      <c r="I5" s="179"/>
      <c r="K5" s="177" t="s">
        <v>5</v>
      </c>
      <c r="L5" s="178"/>
      <c r="M5" s="179"/>
      <c r="O5" s="177" t="s">
        <v>5</v>
      </c>
      <c r="P5" s="186"/>
      <c r="Q5" s="187"/>
    </row>
    <row r="6" spans="1:17" ht="13.5" thickBot="1">
      <c r="B6" s="106">
        <f>E23</f>
        <v>18</v>
      </c>
      <c r="C6" s="107">
        <f>F23</f>
        <v>17.473265523814</v>
      </c>
      <c r="E6" s="98" t="s">
        <v>7</v>
      </c>
      <c r="F6" s="99" t="s">
        <v>8</v>
      </c>
      <c r="H6" s="98" t="s">
        <v>7</v>
      </c>
      <c r="I6" s="99" t="s">
        <v>8</v>
      </c>
      <c r="K6" s="180" t="s">
        <v>7</v>
      </c>
      <c r="L6" s="181"/>
      <c r="M6" s="100" t="s">
        <v>8</v>
      </c>
      <c r="O6" s="188" t="s">
        <v>7</v>
      </c>
      <c r="P6" s="182"/>
      <c r="Q6" s="125" t="s">
        <v>8</v>
      </c>
    </row>
    <row r="7" spans="1:17">
      <c r="B7" s="106">
        <f>E35</f>
        <v>30</v>
      </c>
      <c r="C7" s="107">
        <f>F35</f>
        <v>30.58327637236637</v>
      </c>
      <c r="E7" s="210">
        <f>Viertens!A5</f>
        <v>2</v>
      </c>
      <c r="F7" s="97">
        <f>Viertens!F5</f>
        <v>24.139999999999976</v>
      </c>
      <c r="H7" s="96">
        <f>Viertens!A39</f>
        <v>36</v>
      </c>
      <c r="I7" s="97">
        <f>Viertens!F39</f>
        <v>38.091083069070962</v>
      </c>
      <c r="K7" s="216">
        <f>Viertens!A5</f>
        <v>2</v>
      </c>
      <c r="L7" s="217"/>
      <c r="M7" s="97">
        <f>Viertens!F5</f>
        <v>24.139999999999976</v>
      </c>
      <c r="O7" s="46">
        <f>Viertens!A38</f>
        <v>35</v>
      </c>
      <c r="P7" s="205"/>
      <c r="Q7" s="206">
        <f>Viertens!F38</f>
        <v>36.796289636549112</v>
      </c>
    </row>
    <row r="8" spans="1:17">
      <c r="B8" s="106">
        <f>H21</f>
        <v>50</v>
      </c>
      <c r="C8" s="107">
        <f>I21</f>
        <v>58.044868413362302</v>
      </c>
      <c r="E8" s="210">
        <f>Viertens!A6</f>
        <v>3</v>
      </c>
      <c r="F8" s="97">
        <f>Viertens!F6</f>
        <v>22.030769230769216</v>
      </c>
      <c r="H8" s="96">
        <f>Viertens!A40</f>
        <v>37</v>
      </c>
      <c r="I8" s="97">
        <f>Viertens!F40</f>
        <v>39.40327342815457</v>
      </c>
      <c r="K8" s="218">
        <f>Viertens!A6</f>
        <v>3</v>
      </c>
      <c r="L8" s="219"/>
      <c r="M8" s="97">
        <f>Viertens!F6</f>
        <v>22.030769230769216</v>
      </c>
      <c r="O8" s="47">
        <f>Viertens!A39</f>
        <v>36</v>
      </c>
      <c r="P8" s="44"/>
      <c r="Q8" s="97">
        <f>Viertens!F39</f>
        <v>38.091083069070962</v>
      </c>
    </row>
    <row r="9" spans="1:17">
      <c r="B9" s="106">
        <f>H31</f>
        <v>60</v>
      </c>
      <c r="C9" s="107">
        <f>I31</f>
        <v>74.385203418125229</v>
      </c>
      <c r="E9" s="210">
        <f>Viertens!A7</f>
        <v>4</v>
      </c>
      <c r="F9" s="97">
        <f>Viertens!F7</f>
        <v>20.186923076923069</v>
      </c>
      <c r="H9" s="96">
        <f>Viertens!A41</f>
        <v>38</v>
      </c>
      <c r="I9" s="97">
        <f>Viertens!F41</f>
        <v>40.732860713799958</v>
      </c>
      <c r="K9" s="218">
        <f>Viertens!A7</f>
        <v>4</v>
      </c>
      <c r="L9" s="219"/>
      <c r="M9" s="97">
        <f>Viertens!F7</f>
        <v>20.186923076923069</v>
      </c>
      <c r="O9" s="47">
        <f>Viertens!A40</f>
        <v>37</v>
      </c>
      <c r="P9" s="44"/>
      <c r="Q9" s="97">
        <f>Viertens!F40</f>
        <v>39.40327342815457</v>
      </c>
    </row>
    <row r="10" spans="1:17">
      <c r="B10" s="106">
        <f>Viertens!A73</f>
        <v>70</v>
      </c>
      <c r="C10" s="107">
        <f>Viertens!D73</f>
        <v>92.465231079064793</v>
      </c>
      <c r="E10" s="96">
        <f>Viertens!A8</f>
        <v>5</v>
      </c>
      <c r="F10" s="97">
        <f>Viertens!F8</f>
        <v>18.599999999999998</v>
      </c>
      <c r="H10" s="96">
        <f>Viertens!A42</f>
        <v>39</v>
      </c>
      <c r="I10" s="97">
        <f>Viertens!F42</f>
        <v>42.079844926007105</v>
      </c>
      <c r="K10" s="218">
        <f>Viertens!A8</f>
        <v>5</v>
      </c>
      <c r="L10" s="219"/>
      <c r="M10" s="97">
        <f>Viertens!F8</f>
        <v>18.599999999999998</v>
      </c>
      <c r="O10" s="47">
        <f>Viertens!A41</f>
        <v>38</v>
      </c>
      <c r="P10" s="44"/>
      <c r="Q10" s="97">
        <f>Viertens!F41</f>
        <v>40.732860713799958</v>
      </c>
    </row>
    <row r="11" spans="1:17">
      <c r="B11" s="106">
        <f>Viertens!A93</f>
        <v>90</v>
      </c>
      <c r="C11" s="107">
        <f>Viertens!D93</f>
        <v>133.84436436947385</v>
      </c>
      <c r="E11" s="96">
        <f>Viertens!A9</f>
        <v>6</v>
      </c>
      <c r="F11" s="97">
        <f>Viertens!F9</f>
        <v>17.261538461538461</v>
      </c>
      <c r="H11" s="96">
        <f>Viertens!A43</f>
        <v>40</v>
      </c>
      <c r="I11" s="97">
        <f>Viertens!F43</f>
        <v>43.444226064776018</v>
      </c>
      <c r="K11" s="218">
        <f>Viertens!A9</f>
        <v>6</v>
      </c>
      <c r="L11" s="219"/>
      <c r="M11" s="97">
        <f>Viertens!F9</f>
        <v>17.261538461538461</v>
      </c>
      <c r="O11" s="47">
        <f>Viertens!A42</f>
        <v>39</v>
      </c>
      <c r="P11" s="44"/>
      <c r="Q11" s="97">
        <f>Viertens!F42</f>
        <v>42.079844926007105</v>
      </c>
    </row>
    <row r="12" spans="1:17" ht="13.5" thickBot="1">
      <c r="B12" s="174" t="s">
        <v>126</v>
      </c>
      <c r="C12" s="185"/>
      <c r="E12" s="96">
        <f>Viertens!A10</f>
        <v>7</v>
      </c>
      <c r="F12" s="97">
        <f>Viertens!F10</f>
        <v>16.163076923076925</v>
      </c>
      <c r="H12" s="96">
        <f>Viertens!A44</f>
        <v>41</v>
      </c>
      <c r="I12" s="97">
        <f>Viertens!F44</f>
        <v>44.826004130106696</v>
      </c>
      <c r="K12" s="218">
        <f>Viertens!A10</f>
        <v>7</v>
      </c>
      <c r="L12" s="219"/>
      <c r="M12" s="97">
        <f>Viertens!F10</f>
        <v>16.163076923076925</v>
      </c>
      <c r="O12" s="47">
        <f>Viertens!A43</f>
        <v>40</v>
      </c>
      <c r="P12" s="44"/>
      <c r="Q12" s="97">
        <f>Viertens!F43</f>
        <v>43.444226064776018</v>
      </c>
    </row>
    <row r="13" spans="1:17" ht="12.75" customHeight="1">
      <c r="E13" s="96">
        <f>Viertens!A11</f>
        <v>8</v>
      </c>
      <c r="F13" s="97">
        <f>Viertens!F11</f>
        <v>15.296153846153848</v>
      </c>
      <c r="H13" s="96">
        <f>Viertens!A45</f>
        <v>42</v>
      </c>
      <c r="I13" s="97">
        <f>Viertens!F45</f>
        <v>46.22517912199914</v>
      </c>
      <c r="K13" s="218">
        <f>Viertens!A11</f>
        <v>8</v>
      </c>
      <c r="L13" s="219"/>
      <c r="M13" s="97">
        <f>Viertens!F11</f>
        <v>15.296153846153848</v>
      </c>
      <c r="O13" s="47">
        <f>Viertens!A44</f>
        <v>41</v>
      </c>
      <c r="P13" s="44"/>
      <c r="Q13" s="97">
        <f>Viertens!F44</f>
        <v>44.826004130106696</v>
      </c>
    </row>
    <row r="14" spans="1:17" ht="13.5" thickBot="1">
      <c r="E14" s="96">
        <f>Viertens!A12</f>
        <v>9</v>
      </c>
      <c r="F14" s="97">
        <f>Viertens!F12</f>
        <v>14.652307692307694</v>
      </c>
      <c r="H14" s="96">
        <f>Viertens!A46</f>
        <v>43</v>
      </c>
      <c r="I14" s="97">
        <f>Viertens!F46</f>
        <v>47.64175104045335</v>
      </c>
      <c r="K14" s="220">
        <f>Viertens!A12</f>
        <v>9</v>
      </c>
      <c r="L14" s="221"/>
      <c r="M14" s="97">
        <f>Viertens!F12</f>
        <v>14.652307692307694</v>
      </c>
      <c r="O14" s="47">
        <f>Viertens!A45</f>
        <v>42</v>
      </c>
      <c r="P14" s="45"/>
      <c r="Q14" s="97">
        <f>Viertens!F45</f>
        <v>46.22517912199914</v>
      </c>
    </row>
    <row r="15" spans="1:17" ht="13.5" thickBot="1">
      <c r="E15" s="96">
        <f>Viertens!A13</f>
        <v>10</v>
      </c>
      <c r="F15" s="97">
        <f>Viertens!F13</f>
        <v>14.223076923076924</v>
      </c>
      <c r="H15" s="96">
        <f>Viertens!A47</f>
        <v>44</v>
      </c>
      <c r="I15" s="97">
        <f>Viertens!F47</f>
        <v>49.075719885469333</v>
      </c>
      <c r="K15" s="101"/>
      <c r="L15" s="55">
        <f>Viertens!A13</f>
        <v>10</v>
      </c>
      <c r="M15" s="102">
        <f>Viertens!F13</f>
        <v>14.223076923076924</v>
      </c>
      <c r="O15" s="48">
        <f>Viertens!A46</f>
        <v>43</v>
      </c>
      <c r="P15" s="56" t="s">
        <v>120</v>
      </c>
      <c r="Q15" s="102">
        <f>Viertens!F46</f>
        <v>47.64175104045335</v>
      </c>
    </row>
    <row r="16" spans="1:17" ht="13.5" thickBot="1">
      <c r="E16" s="96">
        <f>Viertens!A14</f>
        <v>11</v>
      </c>
      <c r="F16" s="97">
        <f>Viertens!F14</f>
        <v>14</v>
      </c>
      <c r="H16" s="96">
        <f>Viertens!A48</f>
        <v>45</v>
      </c>
      <c r="I16" s="97">
        <f>Viertens!F48</f>
        <v>50.527085657047074</v>
      </c>
      <c r="K16" s="103"/>
      <c r="L16" s="50">
        <f>Viertens!A14</f>
        <v>11</v>
      </c>
      <c r="M16" s="102">
        <f>Viertens!F14</f>
        <v>14</v>
      </c>
      <c r="O16" s="47">
        <f>Viertens!A47</f>
        <v>44</v>
      </c>
      <c r="P16" s="43"/>
      <c r="Q16" s="97">
        <f>Viertens!F47</f>
        <v>49.075719885469333</v>
      </c>
    </row>
    <row r="17" spans="5:17" ht="13.5" thickBot="1">
      <c r="E17" s="96">
        <f>Viertens!A15</f>
        <v>12</v>
      </c>
      <c r="F17" s="97">
        <f>Viertens!F15</f>
        <v>13.974615384615383</v>
      </c>
      <c r="H17" s="96">
        <f>Viertens!A49</f>
        <v>46</v>
      </c>
      <c r="I17" s="97">
        <f>Viertens!F49</f>
        <v>51.995848355186588</v>
      </c>
      <c r="K17" s="57" t="s">
        <v>117</v>
      </c>
      <c r="L17" s="51">
        <f>Viertens!A15</f>
        <v>12</v>
      </c>
      <c r="M17" s="102">
        <f>Viertens!F15</f>
        <v>13.974615384615383</v>
      </c>
      <c r="O17" s="47">
        <f>Viertens!A48</f>
        <v>45</v>
      </c>
      <c r="P17" s="44"/>
      <c r="Q17" s="97">
        <f>Viertens!F48</f>
        <v>50.527085657047074</v>
      </c>
    </row>
    <row r="18" spans="5:17">
      <c r="E18" s="96">
        <f>Viertens!A16</f>
        <v>13</v>
      </c>
      <c r="F18" s="97">
        <f>Viertens!F16</f>
        <v>14.138461538461538</v>
      </c>
      <c r="H18" s="96">
        <f>Viertens!A50</f>
        <v>47</v>
      </c>
      <c r="I18" s="97">
        <f>Viertens!F50</f>
        <v>53.482007979887868</v>
      </c>
      <c r="K18" s="104"/>
      <c r="L18" s="50">
        <f>Viertens!A16</f>
        <v>13</v>
      </c>
      <c r="M18" s="102">
        <f>Viertens!F16</f>
        <v>14.138461538461538</v>
      </c>
      <c r="O18" s="47">
        <f>Viertens!A49</f>
        <v>46</v>
      </c>
      <c r="P18" s="44"/>
      <c r="Q18" s="97">
        <f>Viertens!F49</f>
        <v>51.995848355186588</v>
      </c>
    </row>
    <row r="19" spans="5:17" ht="13.5" thickBot="1">
      <c r="E19" s="96">
        <f>Viertens!A17</f>
        <v>14</v>
      </c>
      <c r="F19" s="97">
        <f>Viertens!F17</f>
        <v>14.483076923076926</v>
      </c>
      <c r="H19" s="96">
        <f>Viertens!A51</f>
        <v>48</v>
      </c>
      <c r="I19" s="97">
        <f>Viertens!F51</f>
        <v>54.985564531150906</v>
      </c>
      <c r="K19" s="103"/>
      <c r="L19" s="50">
        <f>Viertens!A17</f>
        <v>14</v>
      </c>
      <c r="M19" s="102">
        <f>Viertens!F17</f>
        <v>14.483076923076926</v>
      </c>
      <c r="O19" s="47">
        <f>Viertens!A50</f>
        <v>47</v>
      </c>
      <c r="P19" s="44"/>
      <c r="Q19" s="97">
        <f>Viertens!F50</f>
        <v>53.482007979887868</v>
      </c>
    </row>
    <row r="20" spans="5:17" ht="13.5" thickBot="1">
      <c r="E20" s="96">
        <f>Viertens!A18</f>
        <v>15</v>
      </c>
      <c r="F20" s="97">
        <f>Viertens!F18</f>
        <v>14.944221945510396</v>
      </c>
      <c r="H20" s="96">
        <f>Viertens!A52</f>
        <v>49</v>
      </c>
      <c r="I20" s="97">
        <f>Viertens!F52</f>
        <v>56.506518008975718</v>
      </c>
      <c r="K20" s="46">
        <f>Viertens!A18</f>
        <v>15</v>
      </c>
      <c r="L20" s="52">
        <f>Viertens!A18</f>
        <v>15</v>
      </c>
      <c r="M20" s="102">
        <f>Viertens!F18</f>
        <v>14.944221945510396</v>
      </c>
      <c r="O20" s="47">
        <f>Viertens!A51</f>
        <v>48</v>
      </c>
      <c r="P20" s="44"/>
      <c r="Q20" s="97">
        <f>Viertens!F51</f>
        <v>54.985564531150906</v>
      </c>
    </row>
    <row r="21" spans="5:17" ht="13.5" thickBot="1">
      <c r="E21" s="96">
        <f>Viertens!A19</f>
        <v>16</v>
      </c>
      <c r="F21" s="97">
        <f>Viertens!F19</f>
        <v>15.635734539419337</v>
      </c>
      <c r="H21" s="96">
        <f>Viertens!A53</f>
        <v>50</v>
      </c>
      <c r="I21" s="97">
        <f>Viertens!F53</f>
        <v>58.044868413362302</v>
      </c>
      <c r="K21" s="53">
        <f>Viertens!A19</f>
        <v>16</v>
      </c>
      <c r="L21" s="41"/>
      <c r="M21" s="97">
        <f>Viertens!F19</f>
        <v>15.635734539419337</v>
      </c>
      <c r="O21" s="47">
        <f>Viertens!A52</f>
        <v>49</v>
      </c>
      <c r="P21" s="44"/>
      <c r="Q21" s="97">
        <f>Viertens!F52</f>
        <v>56.506518008975718</v>
      </c>
    </row>
    <row r="22" spans="5:17" ht="13.5" thickBot="1">
      <c r="E22" s="96">
        <f>Viertens!A20</f>
        <v>17</v>
      </c>
      <c r="F22" s="97">
        <f>Viertens!F20</f>
        <v>16.497407783033651</v>
      </c>
      <c r="H22" s="96">
        <f>Viertens!A54</f>
        <v>51</v>
      </c>
      <c r="I22" s="97">
        <f>Viertens!F54</f>
        <v>59.600615744310645</v>
      </c>
      <c r="K22" s="53">
        <f>Viertens!A20</f>
        <v>17</v>
      </c>
      <c r="L22" s="56" t="s">
        <v>118</v>
      </c>
      <c r="M22" s="102">
        <f>Viertens!F20</f>
        <v>16.497407783033651</v>
      </c>
      <c r="O22" s="47">
        <f>Viertens!A53</f>
        <v>50</v>
      </c>
      <c r="P22" s="44"/>
      <c r="Q22" s="97">
        <f>Viertens!F53</f>
        <v>58.044868413362302</v>
      </c>
    </row>
    <row r="23" spans="5:17">
      <c r="E23" s="96">
        <f>Viertens!A21</f>
        <v>18</v>
      </c>
      <c r="F23" s="97">
        <f>Viertens!F21</f>
        <v>17.473265523814</v>
      </c>
      <c r="H23" s="96">
        <f>Viertens!A55</f>
        <v>52</v>
      </c>
      <c r="I23" s="97">
        <f>Viertens!F55</f>
        <v>61.173760001820746</v>
      </c>
      <c r="K23" s="53">
        <f>Viertens!A21</f>
        <v>18</v>
      </c>
      <c r="L23" s="40"/>
      <c r="M23" s="97">
        <f>Viertens!F21</f>
        <v>17.473265523814</v>
      </c>
      <c r="O23" s="47">
        <f>Viertens!A54</f>
        <v>51</v>
      </c>
      <c r="P23" s="44"/>
      <c r="Q23" s="97">
        <f>Viertens!F54</f>
        <v>59.600615744310645</v>
      </c>
    </row>
    <row r="24" spans="5:17" ht="13.5" thickBot="1">
      <c r="E24" s="96">
        <f>Viertens!A22</f>
        <v>19</v>
      </c>
      <c r="F24" s="97">
        <f>Viertens!F22</f>
        <v>18.511562378451806</v>
      </c>
      <c r="H24" s="96">
        <f>Viertens!A56</f>
        <v>53</v>
      </c>
      <c r="I24" s="97">
        <f>Viertens!F56</f>
        <v>62.764301185892627</v>
      </c>
      <c r="K24" s="53">
        <f>Viertens!A22</f>
        <v>19</v>
      </c>
      <c r="L24" s="42"/>
      <c r="M24" s="97">
        <f>Viertens!F22</f>
        <v>18.511562378451806</v>
      </c>
      <c r="O24" s="47">
        <f>Viertens!A55</f>
        <v>52</v>
      </c>
      <c r="P24" s="44"/>
      <c r="Q24" s="97">
        <f>Viertens!F55</f>
        <v>61.173760001820746</v>
      </c>
    </row>
    <row r="25" spans="5:17">
      <c r="E25" s="96">
        <f>Viertens!A23</f>
        <v>20</v>
      </c>
      <c r="F25" s="97">
        <f>Viertens!F23</f>
        <v>19.564783732869273</v>
      </c>
      <c r="H25" s="96">
        <f>Viertens!A57</f>
        <v>54</v>
      </c>
      <c r="I25" s="97">
        <f>Viertens!F57</f>
        <v>64.372239296526274</v>
      </c>
      <c r="K25" s="53">
        <f>Viertens!A23</f>
        <v>20</v>
      </c>
      <c r="L25" s="46">
        <f>Viertens!A23</f>
        <v>20</v>
      </c>
      <c r="M25" s="102">
        <f>Viertens!F23</f>
        <v>19.564783732869273</v>
      </c>
      <c r="O25" s="47">
        <f>Viertens!A56</f>
        <v>53</v>
      </c>
      <c r="P25" s="44"/>
      <c r="Q25" s="97">
        <f>Viertens!F56</f>
        <v>62.764301185892627</v>
      </c>
    </row>
    <row r="26" spans="5:17">
      <c r="E26" s="96">
        <f>Viertens!A24</f>
        <v>21</v>
      </c>
      <c r="F26" s="97">
        <f>Viertens!F24</f>
        <v>20.589645742219371</v>
      </c>
      <c r="H26" s="96">
        <f>Viertens!A58</f>
        <v>55</v>
      </c>
      <c r="I26" s="97">
        <f>Viertens!F58</f>
        <v>65.997574333721687</v>
      </c>
      <c r="K26" s="53">
        <f>Viertens!A24</f>
        <v>21</v>
      </c>
      <c r="L26" s="47">
        <f>Viertens!A24</f>
        <v>21</v>
      </c>
      <c r="M26" s="102">
        <f>Viertens!F24</f>
        <v>20.589645742219371</v>
      </c>
      <c r="O26" s="47">
        <f>Viertens!A57</f>
        <v>54</v>
      </c>
      <c r="P26" s="44"/>
      <c r="Q26" s="97">
        <f>Viertens!F57</f>
        <v>64.372239296526274</v>
      </c>
    </row>
    <row r="27" spans="5:17" ht="13.5" thickBot="1">
      <c r="E27" s="96">
        <f>Viertens!A25</f>
        <v>22</v>
      </c>
      <c r="F27" s="97">
        <f>Viertens!F25</f>
        <v>21.547095330885838</v>
      </c>
      <c r="H27" s="96">
        <f>Viertens!A59</f>
        <v>56</v>
      </c>
      <c r="I27" s="97">
        <f>Viertens!F59</f>
        <v>67.640306297478858</v>
      </c>
      <c r="K27" s="53">
        <f>Viertens!A25</f>
        <v>22</v>
      </c>
      <c r="L27" s="47">
        <f>Viertens!A25</f>
        <v>22</v>
      </c>
      <c r="M27" s="102">
        <f>Viertens!F25</f>
        <v>21.547095330885838</v>
      </c>
      <c r="O27" s="49">
        <f>Viertens!A58</f>
        <v>55</v>
      </c>
      <c r="P27" s="44"/>
      <c r="Q27" s="97">
        <f>Viertens!F58</f>
        <v>65.997574333721687</v>
      </c>
    </row>
    <row r="28" spans="5:17">
      <c r="E28" s="96">
        <f>Viertens!A26</f>
        <v>23</v>
      </c>
      <c r="F28" s="97">
        <f>Viertens!F26</f>
        <v>22.615728718104727</v>
      </c>
      <c r="H28" s="96">
        <f>Viertens!A60</f>
        <v>57</v>
      </c>
      <c r="I28" s="97">
        <f>Viertens!F60</f>
        <v>69.300435187797802</v>
      </c>
      <c r="K28" s="53">
        <f>Viertens!A26</f>
        <v>23</v>
      </c>
      <c r="L28" s="47">
        <f>Viertens!A26</f>
        <v>23</v>
      </c>
      <c r="M28" s="102">
        <f>Viertens!F26</f>
        <v>22.615728718104727</v>
      </c>
      <c r="O28" s="212">
        <f>Viertens!A59</f>
        <v>56</v>
      </c>
      <c r="P28" s="213"/>
      <c r="Q28" s="97">
        <f>Viertens!F59</f>
        <v>67.640306297478858</v>
      </c>
    </row>
    <row r="29" spans="5:17">
      <c r="E29" s="96">
        <f>Viertens!A27</f>
        <v>24</v>
      </c>
      <c r="F29" s="97">
        <f>Viertens!F27</f>
        <v>23.701759031885373</v>
      </c>
      <c r="H29" s="96">
        <f>Viertens!A61</f>
        <v>58</v>
      </c>
      <c r="I29" s="97">
        <f>Viertens!F61</f>
        <v>70.977961004678519</v>
      </c>
      <c r="K29" s="53">
        <f>Viertens!A27</f>
        <v>24</v>
      </c>
      <c r="L29" s="47">
        <f>Viertens!A27</f>
        <v>24</v>
      </c>
      <c r="M29" s="102">
        <f>Viertens!F27</f>
        <v>23.701759031885373</v>
      </c>
      <c r="O29" s="212">
        <f>Viertens!A60</f>
        <v>57</v>
      </c>
      <c r="P29" s="213"/>
      <c r="Q29" s="97">
        <f>Viertens!F60</f>
        <v>69.300435187797802</v>
      </c>
    </row>
    <row r="30" spans="5:17" ht="13.5" thickBot="1">
      <c r="E30" s="96">
        <f>Viertens!A28</f>
        <v>25</v>
      </c>
      <c r="F30" s="97">
        <f>Viertens!F28</f>
        <v>24.805186272227793</v>
      </c>
      <c r="H30" s="96">
        <f>Viertens!A62</f>
        <v>59</v>
      </c>
      <c r="I30" s="97">
        <f>Viertens!F62</f>
        <v>72.672883748120981</v>
      </c>
      <c r="K30" s="54">
        <f>Viertens!A28</f>
        <v>25</v>
      </c>
      <c r="L30" s="47">
        <f>Viertens!A28</f>
        <v>25</v>
      </c>
      <c r="M30" s="102">
        <f>Viertens!F28</f>
        <v>24.805186272227793</v>
      </c>
      <c r="O30" s="212">
        <f>Viertens!A61</f>
        <v>58</v>
      </c>
      <c r="P30" s="213"/>
      <c r="Q30" s="97">
        <f>Viertens!F61</f>
        <v>70.977961004678519</v>
      </c>
    </row>
    <row r="31" spans="5:17">
      <c r="E31" s="96">
        <f>Viertens!A29</f>
        <v>26</v>
      </c>
      <c r="F31" s="97">
        <f>Viertens!F29</f>
        <v>25.926010439131975</v>
      </c>
      <c r="H31" s="96">
        <f>Viertens!A63</f>
        <v>60</v>
      </c>
      <c r="I31" s="97">
        <f>Viertens!F63</f>
        <v>74.385203418125229</v>
      </c>
      <c r="K31" s="105"/>
      <c r="L31" s="47">
        <f>Viertens!A29</f>
        <v>26</v>
      </c>
      <c r="M31" s="102">
        <f>Viertens!F29</f>
        <v>25.926010439131975</v>
      </c>
      <c r="O31" s="212">
        <f>Viertens!A62</f>
        <v>59</v>
      </c>
      <c r="P31" s="213"/>
      <c r="Q31" s="97">
        <f>Viertens!F62</f>
        <v>72.672883748120981</v>
      </c>
    </row>
    <row r="32" spans="5:17" ht="13.5" thickBot="1">
      <c r="E32" s="96">
        <f>Viertens!A30</f>
        <v>27</v>
      </c>
      <c r="F32" s="97">
        <f>Viertens!F30</f>
        <v>27.064231532597926</v>
      </c>
      <c r="H32" s="96">
        <f>Viertens!A64</f>
        <v>61</v>
      </c>
      <c r="I32" s="97">
        <f>Viertens!F64</f>
        <v>76.114920014691236</v>
      </c>
      <c r="K32" s="101"/>
      <c r="L32" s="47">
        <f>Viertens!A30</f>
        <v>27</v>
      </c>
      <c r="M32" s="102">
        <f>Viertens!F30</f>
        <v>27.064231532597926</v>
      </c>
      <c r="O32" s="212">
        <f>Viertens!A63</f>
        <v>60</v>
      </c>
      <c r="P32" s="213"/>
      <c r="Q32" s="97">
        <f>Viertens!F63</f>
        <v>74.385203418125229</v>
      </c>
    </row>
    <row r="33" spans="5:17" ht="13.5" thickBot="1">
      <c r="E33" s="96">
        <f>Viertens!A31</f>
        <v>28</v>
      </c>
      <c r="F33" s="97">
        <f>Viertens!F31</f>
        <v>28.219849552625639</v>
      </c>
      <c r="H33" s="96">
        <f>Viertens!A65</f>
        <v>62</v>
      </c>
      <c r="I33" s="97">
        <f>Viertens!F65</f>
        <v>77.862033537819016</v>
      </c>
      <c r="K33" s="57" t="s">
        <v>119</v>
      </c>
      <c r="L33" s="51">
        <f>Viertens!A31</f>
        <v>28</v>
      </c>
      <c r="M33" s="102">
        <f>Viertens!F31</f>
        <v>28.219849552625639</v>
      </c>
      <c r="O33" s="212">
        <f>Viertens!A64</f>
        <v>61</v>
      </c>
      <c r="P33" s="213"/>
      <c r="Q33" s="97">
        <f>Viertens!F64</f>
        <v>76.114920014691236</v>
      </c>
    </row>
    <row r="34" spans="5:17">
      <c r="E34" s="96">
        <f>Viertens!A32</f>
        <v>29</v>
      </c>
      <c r="F34" s="97">
        <f>Viertens!F32</f>
        <v>29.392864499215126</v>
      </c>
      <c r="H34" s="96">
        <f>Viertens!A66</f>
        <v>63</v>
      </c>
      <c r="I34" s="97">
        <f>Viertens!F66</f>
        <v>79.626543987508555</v>
      </c>
      <c r="K34" s="103"/>
      <c r="L34" s="47">
        <f>Viertens!A32</f>
        <v>29</v>
      </c>
      <c r="M34" s="102">
        <f>Viertens!F32</f>
        <v>29.392864499215126</v>
      </c>
      <c r="O34" s="212">
        <f>Viertens!A65</f>
        <v>62</v>
      </c>
      <c r="P34" s="213"/>
      <c r="Q34" s="97">
        <f>Viertens!F65</f>
        <v>77.862033537819016</v>
      </c>
    </row>
    <row r="35" spans="5:17">
      <c r="E35" s="96">
        <f>Viertens!A33</f>
        <v>30</v>
      </c>
      <c r="F35" s="97">
        <f>Viertens!F33</f>
        <v>30.58327637236637</v>
      </c>
      <c r="H35" s="96">
        <f>Viertens!A67</f>
        <v>64</v>
      </c>
      <c r="I35" s="97">
        <f>Viertens!F67</f>
        <v>81.408451363759852</v>
      </c>
      <c r="K35" s="123"/>
      <c r="L35" s="47">
        <f>Viertens!A33</f>
        <v>30</v>
      </c>
      <c r="M35" s="102">
        <f>Viertens!F33</f>
        <v>30.58327637236637</v>
      </c>
      <c r="O35" s="212">
        <f>Viertens!A66</f>
        <v>63</v>
      </c>
      <c r="P35" s="213"/>
      <c r="Q35" s="97">
        <f>Viertens!F66</f>
        <v>79.626543987508555</v>
      </c>
    </row>
    <row r="36" spans="5:17">
      <c r="E36" s="96">
        <f>Viertens!A34</f>
        <v>31</v>
      </c>
      <c r="F36" s="97">
        <f>Viertens!F34</f>
        <v>31.791085172079391</v>
      </c>
      <c r="H36" s="96">
        <f>Viertens!A68</f>
        <v>65</v>
      </c>
      <c r="I36" s="97">
        <f>Viertens!F68</f>
        <v>83.207755666572936</v>
      </c>
      <c r="K36" s="124"/>
      <c r="L36" s="47">
        <f>Viertens!A34</f>
        <v>31</v>
      </c>
      <c r="M36" s="126">
        <f>Viertens!F34</f>
        <v>31.791085172079391</v>
      </c>
      <c r="O36" s="212">
        <f>Viertens!A67</f>
        <v>64</v>
      </c>
      <c r="P36" s="213"/>
      <c r="Q36" s="97">
        <f>Viertens!F67</f>
        <v>81.408451363759852</v>
      </c>
    </row>
    <row r="37" spans="5:17">
      <c r="E37" s="96">
        <f>Viertens!A35</f>
        <v>32</v>
      </c>
      <c r="F37" s="97">
        <f>Viertens!F35</f>
        <v>33.016290898354171</v>
      </c>
      <c r="H37" s="210">
        <f>Viertens!A69</f>
        <v>66</v>
      </c>
      <c r="I37" s="211">
        <f>Viertens!F69</f>
        <v>85.024456895947779</v>
      </c>
      <c r="K37" s="124"/>
      <c r="L37" s="47">
        <f>Viertens!A35</f>
        <v>32</v>
      </c>
      <c r="M37" s="126">
        <f>Viertens!F35</f>
        <v>33.016290898354171</v>
      </c>
      <c r="O37" s="212">
        <f>Viertens!A68</f>
        <v>65</v>
      </c>
      <c r="P37" s="213"/>
      <c r="Q37" s="97">
        <f>Viertens!F68</f>
        <v>83.207755666572936</v>
      </c>
    </row>
    <row r="38" spans="5:17">
      <c r="E38" s="96">
        <f>Viertens!A36</f>
        <v>33</v>
      </c>
      <c r="F38" s="97">
        <f>Viertens!F36</f>
        <v>34.258893551190717</v>
      </c>
      <c r="H38" s="210">
        <f>Viertens!A70</f>
        <v>67</v>
      </c>
      <c r="I38" s="211">
        <f>Viertens!F70</f>
        <v>86.85855505188438</v>
      </c>
      <c r="K38" s="124"/>
      <c r="L38" s="47">
        <f>Viertens!A36</f>
        <v>33</v>
      </c>
      <c r="M38" s="126">
        <f>Viertens!F36</f>
        <v>34.258893551190717</v>
      </c>
      <c r="O38" s="212">
        <f>Viertens!A69</f>
        <v>66</v>
      </c>
      <c r="P38" s="213"/>
      <c r="Q38" s="97">
        <f>Viertens!F69</f>
        <v>85.024456895947779</v>
      </c>
    </row>
    <row r="39" spans="5:17">
      <c r="E39" s="96">
        <f>Viertens!A37</f>
        <v>34</v>
      </c>
      <c r="F39" s="97">
        <f>Viertens!F37</f>
        <v>35.518893130589035</v>
      </c>
      <c r="H39" s="210">
        <f>Viertens!A71</f>
        <v>68</v>
      </c>
      <c r="I39" s="211">
        <f>Viertens!F71</f>
        <v>88.710050134382755</v>
      </c>
      <c r="K39" s="124"/>
      <c r="L39" s="47">
        <f>Viertens!A37</f>
        <v>34</v>
      </c>
      <c r="M39" s="126">
        <f>Viertens!F37</f>
        <v>35.518893130589035</v>
      </c>
      <c r="O39" s="212">
        <f>Viertens!A70</f>
        <v>67</v>
      </c>
      <c r="P39" s="213"/>
      <c r="Q39" s="97">
        <f>Viertens!F70</f>
        <v>86.85855505188438</v>
      </c>
    </row>
    <row r="40" spans="5:17" ht="13.5" thickBot="1">
      <c r="E40" s="96">
        <f>Viertens!A38</f>
        <v>35</v>
      </c>
      <c r="F40" s="97">
        <f>Viertens!F38</f>
        <v>36.796289636549112</v>
      </c>
      <c r="H40" s="210">
        <f>Viertens!A72</f>
        <v>69</v>
      </c>
      <c r="I40" s="211">
        <f>Viertens!F72</f>
        <v>90.578942143442887</v>
      </c>
      <c r="K40" s="124"/>
      <c r="L40" s="47">
        <f>Viertens!A38</f>
        <v>35</v>
      </c>
      <c r="M40" s="126">
        <f>Viertens!F38</f>
        <v>36.796289636549112</v>
      </c>
      <c r="O40" s="214">
        <f>Viertens!A71</f>
        <v>68</v>
      </c>
      <c r="P40" s="215"/>
      <c r="Q40" s="207">
        <f>Viertens!F71</f>
        <v>88.710050134382755</v>
      </c>
    </row>
    <row r="41" spans="5:17" ht="13.5" thickBot="1">
      <c r="E41" s="174" t="s">
        <v>121</v>
      </c>
      <c r="F41" s="185"/>
      <c r="H41" s="174" t="s">
        <v>121</v>
      </c>
      <c r="I41" s="175"/>
      <c r="K41" s="174" t="s">
        <v>116</v>
      </c>
      <c r="L41" s="176"/>
      <c r="M41" s="175"/>
      <c r="O41" s="208" t="s">
        <v>116</v>
      </c>
      <c r="P41" s="176"/>
      <c r="Q41" s="209"/>
    </row>
    <row r="54" ht="12.75" customHeight="1"/>
  </sheetData>
  <mergeCells count="20">
    <mergeCell ref="K41:M41"/>
    <mergeCell ref="O41:Q41"/>
    <mergeCell ref="E41:F41"/>
    <mergeCell ref="H41:I41"/>
    <mergeCell ref="O5:Q5"/>
    <mergeCell ref="K7:L7"/>
    <mergeCell ref="K8:L8"/>
    <mergeCell ref="K9:L9"/>
    <mergeCell ref="K10:L10"/>
    <mergeCell ref="K5:M5"/>
    <mergeCell ref="K6:L6"/>
    <mergeCell ref="O6:P6"/>
    <mergeCell ref="K11:L11"/>
    <mergeCell ref="K12:L12"/>
    <mergeCell ref="E5:F5"/>
    <mergeCell ref="H5:I5"/>
    <mergeCell ref="B5:C5"/>
    <mergeCell ref="B12:C12"/>
    <mergeCell ref="K13:L13"/>
    <mergeCell ref="K14:L14"/>
  </mergeCells>
  <phoneticPr fontId="0" type="noConversion"/>
  <pageMargins left="0.78740157499999996" right="0.78740157499999996" top="0.984251969" bottom="0.984251969" header="0.4921259845" footer="0.4921259845"/>
  <pageSetup paperSize="9" orientation="portrait" verticalDpi="300" copies="3" r:id="rId1"/>
  <headerFooter alignWithMargins="0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82"/>
  <sheetViews>
    <sheetView tabSelected="1" topLeftCell="A54" workbookViewId="0">
      <selection activeCell="B83" sqref="B83"/>
    </sheetView>
  </sheetViews>
  <sheetFormatPr baseColWidth="10" defaultColWidth="10.7109375" defaultRowHeight="12.75"/>
  <cols>
    <col min="1" max="1" width="13.28515625" style="24" customWidth="1"/>
    <col min="2" max="2" width="2.7109375" customWidth="1"/>
    <col min="3" max="3" width="3" customWidth="1"/>
  </cols>
  <sheetData>
    <row r="1" spans="1:4">
      <c r="A1" s="31">
        <v>38349</v>
      </c>
      <c r="B1" t="s">
        <v>72</v>
      </c>
    </row>
    <row r="2" spans="1:4">
      <c r="A2" s="31"/>
      <c r="B2" t="s">
        <v>31</v>
      </c>
      <c r="C2" t="s">
        <v>105</v>
      </c>
    </row>
    <row r="3" spans="1:4">
      <c r="A3" s="31"/>
    </row>
    <row r="4" spans="1:4">
      <c r="A4" s="31">
        <v>38432</v>
      </c>
      <c r="B4" t="s">
        <v>73</v>
      </c>
    </row>
    <row r="5" spans="1:4">
      <c r="A5" s="31"/>
      <c r="B5" t="s">
        <v>31</v>
      </c>
      <c r="C5" t="s">
        <v>70</v>
      </c>
    </row>
    <row r="6" spans="1:4">
      <c r="A6" s="31"/>
    </row>
    <row r="7" spans="1:4">
      <c r="A7" s="31">
        <v>38440</v>
      </c>
      <c r="B7" t="s">
        <v>74</v>
      </c>
    </row>
    <row r="8" spans="1:4">
      <c r="A8" s="31"/>
      <c r="B8" t="s">
        <v>31</v>
      </c>
      <c r="C8" t="s">
        <v>78</v>
      </c>
    </row>
    <row r="9" spans="1:4">
      <c r="A9" s="31"/>
    </row>
    <row r="10" spans="1:4">
      <c r="A10" s="31">
        <v>38446</v>
      </c>
      <c r="B10" t="s">
        <v>75</v>
      </c>
    </row>
    <row r="11" spans="1:4">
      <c r="B11" t="s">
        <v>31</v>
      </c>
      <c r="C11" t="s">
        <v>71</v>
      </c>
    </row>
    <row r="13" spans="1:4">
      <c r="A13" s="31">
        <v>39129</v>
      </c>
      <c r="B13" t="s">
        <v>76</v>
      </c>
    </row>
    <row r="14" spans="1:4">
      <c r="B14" t="s">
        <v>31</v>
      </c>
      <c r="C14" t="s">
        <v>103</v>
      </c>
    </row>
    <row r="15" spans="1:4">
      <c r="C15" t="s">
        <v>31</v>
      </c>
      <c r="D15" t="s">
        <v>87</v>
      </c>
    </row>
    <row r="16" spans="1:4">
      <c r="C16" t="s">
        <v>31</v>
      </c>
      <c r="D16" t="s">
        <v>88</v>
      </c>
    </row>
    <row r="18" spans="1:4">
      <c r="A18" s="31">
        <v>39141</v>
      </c>
      <c r="B18" t="s">
        <v>77</v>
      </c>
    </row>
    <row r="19" spans="1:4">
      <c r="B19" t="s">
        <v>31</v>
      </c>
      <c r="C19" t="s">
        <v>79</v>
      </c>
    </row>
    <row r="21" spans="1:4">
      <c r="A21" s="31">
        <v>39237</v>
      </c>
      <c r="B21" t="s">
        <v>80</v>
      </c>
    </row>
    <row r="22" spans="1:4">
      <c r="B22" t="s">
        <v>31</v>
      </c>
      <c r="C22" t="s">
        <v>62</v>
      </c>
    </row>
    <row r="24" spans="1:4">
      <c r="A24" s="31">
        <v>39239</v>
      </c>
      <c r="B24" t="s">
        <v>81</v>
      </c>
    </row>
    <row r="25" spans="1:4">
      <c r="B25" t="s">
        <v>31</v>
      </c>
      <c r="C25" t="s">
        <v>32</v>
      </c>
    </row>
    <row r="26" spans="1:4">
      <c r="C26" t="s">
        <v>31</v>
      </c>
      <c r="D26" t="s">
        <v>33</v>
      </c>
    </row>
    <row r="27" spans="1:4">
      <c r="D27" t="s">
        <v>34</v>
      </c>
    </row>
    <row r="28" spans="1:4">
      <c r="B28" t="s">
        <v>31</v>
      </c>
      <c r="C28" t="s">
        <v>36</v>
      </c>
    </row>
    <row r="29" spans="1:4">
      <c r="C29" t="s">
        <v>31</v>
      </c>
      <c r="D29" t="s">
        <v>65</v>
      </c>
    </row>
    <row r="30" spans="1:4">
      <c r="D30" t="s">
        <v>37</v>
      </c>
    </row>
    <row r="31" spans="1:4">
      <c r="D31" t="s">
        <v>38</v>
      </c>
    </row>
    <row r="32" spans="1:4">
      <c r="B32" t="s">
        <v>31</v>
      </c>
      <c r="C32" t="s">
        <v>35</v>
      </c>
    </row>
    <row r="33" spans="1:3">
      <c r="A33" s="31">
        <v>39280</v>
      </c>
      <c r="B33" t="s">
        <v>101</v>
      </c>
    </row>
    <row r="34" spans="1:3">
      <c r="B34" t="s">
        <v>31</v>
      </c>
      <c r="C34" t="s">
        <v>102</v>
      </c>
    </row>
    <row r="36" spans="1:3">
      <c r="A36" s="31">
        <v>39321</v>
      </c>
      <c r="B36" t="s">
        <v>122</v>
      </c>
    </row>
    <row r="37" spans="1:3">
      <c r="B37" t="s">
        <v>31</v>
      </c>
      <c r="C37" t="s">
        <v>123</v>
      </c>
    </row>
    <row r="38" spans="1:3">
      <c r="B38" t="s">
        <v>31</v>
      </c>
      <c r="C38" t="s">
        <v>124</v>
      </c>
    </row>
    <row r="39" spans="1:3">
      <c r="B39" t="s">
        <v>31</v>
      </c>
      <c r="C39" t="s">
        <v>125</v>
      </c>
    </row>
    <row r="41" spans="1:3">
      <c r="A41" s="31">
        <v>39408</v>
      </c>
      <c r="B41" t="s">
        <v>145</v>
      </c>
    </row>
    <row r="42" spans="1:3">
      <c r="B42" t="s">
        <v>146</v>
      </c>
      <c r="C42" t="s">
        <v>147</v>
      </c>
    </row>
    <row r="44" spans="1:3">
      <c r="A44" s="31">
        <v>39936</v>
      </c>
      <c r="B44" t="s">
        <v>148</v>
      </c>
    </row>
    <row r="45" spans="1:3">
      <c r="B45" t="s">
        <v>146</v>
      </c>
      <c r="C45" t="s">
        <v>149</v>
      </c>
    </row>
    <row r="47" spans="1:3">
      <c r="A47" s="31">
        <v>39945</v>
      </c>
      <c r="B47" t="s">
        <v>168</v>
      </c>
    </row>
    <row r="48" spans="1:3">
      <c r="B48" t="s">
        <v>146</v>
      </c>
      <c r="C48" t="s">
        <v>169</v>
      </c>
    </row>
    <row r="50" spans="1:3">
      <c r="A50" s="31">
        <v>40270</v>
      </c>
      <c r="B50" t="s">
        <v>170</v>
      </c>
    </row>
    <row r="51" spans="1:3">
      <c r="B51" t="s">
        <v>146</v>
      </c>
      <c r="C51" t="s">
        <v>171</v>
      </c>
    </row>
    <row r="53" spans="1:3">
      <c r="A53" s="31">
        <v>40316</v>
      </c>
      <c r="B53" t="s">
        <v>170</v>
      </c>
    </row>
    <row r="54" spans="1:3">
      <c r="B54" t="s">
        <v>146</v>
      </c>
      <c r="C54" s="117" t="s">
        <v>208</v>
      </c>
    </row>
    <row r="55" spans="1:3">
      <c r="C55" s="117"/>
    </row>
    <row r="56" spans="1:3">
      <c r="A56" s="31">
        <v>40316</v>
      </c>
      <c r="B56" s="117" t="s">
        <v>177</v>
      </c>
    </row>
    <row r="57" spans="1:3">
      <c r="B57" t="s">
        <v>146</v>
      </c>
      <c r="C57" t="s">
        <v>201</v>
      </c>
    </row>
    <row r="59" spans="1:3">
      <c r="A59" s="31">
        <v>40316</v>
      </c>
      <c r="B59" s="117" t="s">
        <v>180</v>
      </c>
    </row>
    <row r="60" spans="1:3">
      <c r="B60" t="s">
        <v>146</v>
      </c>
      <c r="C60" s="117" t="s">
        <v>202</v>
      </c>
    </row>
    <row r="61" spans="1:3">
      <c r="C61" s="117"/>
    </row>
    <row r="62" spans="1:3">
      <c r="A62" s="31">
        <v>42577</v>
      </c>
      <c r="B62" s="117" t="s">
        <v>203</v>
      </c>
    </row>
    <row r="63" spans="1:3">
      <c r="B63" s="117" t="s">
        <v>178</v>
      </c>
      <c r="C63" s="117" t="s">
        <v>179</v>
      </c>
    </row>
    <row r="64" spans="1:3">
      <c r="B64" s="117" t="s">
        <v>178</v>
      </c>
      <c r="C64" s="117" t="s">
        <v>182</v>
      </c>
    </row>
    <row r="65" spans="1:4">
      <c r="B65" s="117" t="s">
        <v>178</v>
      </c>
      <c r="C65" s="117" t="s">
        <v>184</v>
      </c>
    </row>
    <row r="66" spans="1:4">
      <c r="B66" s="117" t="s">
        <v>178</v>
      </c>
      <c r="C66" s="117" t="s">
        <v>181</v>
      </c>
    </row>
    <row r="67" spans="1:4">
      <c r="C67" s="117" t="s">
        <v>178</v>
      </c>
      <c r="D67" s="117" t="s">
        <v>185</v>
      </c>
    </row>
    <row r="68" spans="1:4">
      <c r="B68" s="117" t="s">
        <v>178</v>
      </c>
      <c r="C68" s="117" t="s">
        <v>183</v>
      </c>
    </row>
    <row r="69" spans="1:4">
      <c r="B69" s="117" t="s">
        <v>178</v>
      </c>
      <c r="C69" s="117" t="s">
        <v>186</v>
      </c>
    </row>
    <row r="70" spans="1:4">
      <c r="B70" s="117"/>
      <c r="C70" s="117" t="s">
        <v>178</v>
      </c>
      <c r="D70" t="s">
        <v>199</v>
      </c>
    </row>
    <row r="71" spans="1:4">
      <c r="B71" s="117" t="s">
        <v>178</v>
      </c>
      <c r="C71" s="117" t="s">
        <v>197</v>
      </c>
    </row>
    <row r="72" spans="1:4">
      <c r="C72" s="117" t="s">
        <v>178</v>
      </c>
      <c r="D72" t="s">
        <v>198</v>
      </c>
    </row>
    <row r="74" spans="1:4">
      <c r="A74" s="31">
        <v>42583</v>
      </c>
      <c r="B74" t="s">
        <v>209</v>
      </c>
    </row>
    <row r="75" spans="1:4">
      <c r="B75" t="s">
        <v>178</v>
      </c>
      <c r="C75" t="s">
        <v>210</v>
      </c>
    </row>
    <row r="77" spans="1:4">
      <c r="A77" s="31">
        <v>42600</v>
      </c>
      <c r="B77" s="117" t="s">
        <v>212</v>
      </c>
    </row>
    <row r="78" spans="1:4">
      <c r="B78" s="91" t="s">
        <v>178</v>
      </c>
      <c r="C78" s="117" t="s">
        <v>211</v>
      </c>
    </row>
    <row r="79" spans="1:4">
      <c r="A79" s="31">
        <v>44434</v>
      </c>
      <c r="B79" s="117" t="s">
        <v>218</v>
      </c>
    </row>
    <row r="80" spans="1:4">
      <c r="B80" s="91" t="s">
        <v>178</v>
      </c>
      <c r="C80" s="117" t="s">
        <v>219</v>
      </c>
    </row>
    <row r="81" spans="2:3">
      <c r="B81" s="117" t="s">
        <v>178</v>
      </c>
      <c r="C81" s="117" t="s">
        <v>220</v>
      </c>
    </row>
    <row r="82" spans="2:3">
      <c r="B82" s="222" t="s">
        <v>178</v>
      </c>
      <c r="C82" s="117" t="s">
        <v>221</v>
      </c>
    </row>
  </sheetData>
  <phoneticPr fontId="3" type="noConversion"/>
  <pageMargins left="0.78740157499999996" right="0.78740157499999996" top="0.984251969" bottom="0.984251969" header="0.4921259845" footer="0.4921259845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9</vt:i4>
      </vt:variant>
      <vt:variant>
        <vt:lpstr>Benannte Bereiche</vt:lpstr>
      </vt:variant>
      <vt:variant>
        <vt:i4>4</vt:i4>
      </vt:variant>
    </vt:vector>
  </HeadingPairs>
  <TitlesOfParts>
    <vt:vector size="13" baseType="lpstr">
      <vt:lpstr>Intro</vt:lpstr>
      <vt:lpstr>Manual</vt:lpstr>
      <vt:lpstr>Material</vt:lpstr>
      <vt:lpstr>Erstens</vt:lpstr>
      <vt:lpstr>Zweitens</vt:lpstr>
      <vt:lpstr>Drittens</vt:lpstr>
      <vt:lpstr>Viertens</vt:lpstr>
      <vt:lpstr>Printout</vt:lpstr>
      <vt:lpstr>changelog</vt:lpstr>
      <vt:lpstr>Erstens!Druckbereich</vt:lpstr>
      <vt:lpstr>Printout!Druckbereich</vt:lpstr>
      <vt:lpstr>Viertens!Druckbereich</vt:lpstr>
      <vt:lpstr>filterfaktor</vt:lpstr>
    </vt:vector>
  </TitlesOfParts>
  <Company>user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Rufer, Thomas - Ypsomed AG</cp:lastModifiedBy>
  <cp:lastPrinted>2010-04-06T14:25:32Z</cp:lastPrinted>
  <dcterms:created xsi:type="dcterms:W3CDTF">2007-05-14T17:27:21Z</dcterms:created>
  <dcterms:modified xsi:type="dcterms:W3CDTF">2021-08-26T14:51:23Z</dcterms:modified>
</cp:coreProperties>
</file>